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12" windowWidth="19176" windowHeight="4392"/>
  </bookViews>
  <sheets>
    <sheet name="Calculs" sheetId="1" r:id="rId1"/>
    <sheet name="Calculs manuels" sheetId="2" r:id="rId2"/>
  </sheets>
  <calcPr calcId="145621"/>
</workbook>
</file>

<file path=xl/calcChain.xml><?xml version="1.0" encoding="utf-8"?>
<calcChain xmlns="http://schemas.openxmlformats.org/spreadsheetml/2006/main">
  <c r="P64" i="1" l="1"/>
  <c r="Q72" i="1"/>
  <c r="Q64" i="1"/>
  <c r="R64" i="1"/>
  <c r="P67" i="1"/>
  <c r="G92" i="1"/>
  <c r="Q91" i="1"/>
  <c r="H92" i="1"/>
  <c r="R91" i="1"/>
  <c r="Q10" i="1"/>
  <c r="P10" i="1"/>
  <c r="R10" i="1"/>
  <c r="G36" i="1"/>
  <c r="Q35" i="1"/>
  <c r="H36" i="1"/>
  <c r="R35" i="1"/>
  <c r="E36" i="1"/>
  <c r="F36" i="1"/>
  <c r="P35" i="1"/>
  <c r="C36" i="1"/>
  <c r="E92" i="1"/>
  <c r="F92" i="1"/>
  <c r="P91" i="1"/>
  <c r="C92" i="1"/>
  <c r="P69" i="1"/>
  <c r="L92" i="1"/>
  <c r="K92" i="1"/>
  <c r="J36" i="1"/>
  <c r="P15" i="1"/>
  <c r="P94" i="1"/>
  <c r="Q67" i="1"/>
  <c r="R67" i="1"/>
  <c r="R72" i="1"/>
  <c r="G82" i="1"/>
  <c r="Q94" i="1"/>
  <c r="R94" i="1"/>
  <c r="P38" i="1"/>
  <c r="D43" i="1"/>
  <c r="F26" i="1"/>
  <c r="P13" i="1"/>
  <c r="Q38" i="1"/>
  <c r="R38" i="1"/>
  <c r="H43" i="1"/>
  <c r="R41" i="1"/>
  <c r="Q13" i="1"/>
  <c r="R13" i="1"/>
  <c r="D17" i="1"/>
  <c r="J98" i="1"/>
  <c r="J97" i="1"/>
  <c r="P72" i="1"/>
  <c r="I100" i="1"/>
  <c r="J100" i="1"/>
  <c r="P74" i="1"/>
  <c r="Q74" i="1"/>
  <c r="D41" i="1"/>
  <c r="R42" i="1"/>
  <c r="D21" i="1"/>
  <c r="G84" i="1"/>
  <c r="D15" i="1"/>
  <c r="D16" i="1"/>
  <c r="F28" i="1"/>
  <c r="R74" i="1"/>
  <c r="D69" i="1"/>
  <c r="D42" i="1"/>
  <c r="D70" i="1"/>
  <c r="D98" i="1"/>
  <c r="D74" i="1"/>
  <c r="D77" i="1"/>
  <c r="D75" i="1"/>
  <c r="D76" i="1"/>
  <c r="D100" i="1"/>
  <c r="R97" i="1"/>
  <c r="I43" i="1"/>
  <c r="R40" i="1"/>
  <c r="R77" i="1"/>
  <c r="R78" i="1"/>
  <c r="R76" i="1"/>
  <c r="D99" i="1"/>
  <c r="D97" i="1"/>
  <c r="R98" i="1"/>
  <c r="R96" i="1"/>
</calcChain>
</file>

<file path=xl/sharedStrings.xml><?xml version="1.0" encoding="utf-8"?>
<sst xmlns="http://schemas.openxmlformats.org/spreadsheetml/2006/main" count="193" uniqueCount="101">
  <si>
    <t>SM (m)</t>
  </si>
  <si>
    <r>
      <t xml:space="preserve">α </t>
    </r>
    <r>
      <rPr>
        <sz val="10"/>
        <rFont val="Arial"/>
        <family val="2"/>
      </rPr>
      <t>(rad)</t>
    </r>
  </si>
  <si>
    <t>SB (m)</t>
  </si>
  <si>
    <t>Mc (kg)</t>
  </si>
  <si>
    <t>Me (kg)</t>
  </si>
  <si>
    <t>Masse échelle</t>
  </si>
  <si>
    <t>Masse charge</t>
  </si>
  <si>
    <t>SE (m)</t>
  </si>
  <si>
    <t>Pe (N)</t>
  </si>
  <si>
    <t>Pc (N)</t>
  </si>
  <si>
    <t>Résultante</t>
  </si>
  <si>
    <t>Pr (N)</t>
  </si>
  <si>
    <t>SC (m)</t>
  </si>
  <si>
    <t>Poids échelle</t>
  </si>
  <si>
    <t>Poids charge</t>
  </si>
  <si>
    <t>Equilibre d'une échelle contre un mur</t>
  </si>
  <si>
    <t>Xb (m)</t>
  </si>
  <si>
    <t>Position résultante</t>
  </si>
  <si>
    <r>
      <t>α</t>
    </r>
    <r>
      <rPr>
        <sz val="10"/>
        <rFont val="Arial"/>
        <family val="2"/>
      </rPr>
      <t xml:space="preserve"> (°)</t>
    </r>
  </si>
  <si>
    <t>Il faut donc mettre une butée (bleue) en S</t>
  </si>
  <si>
    <t xml:space="preserve">2 - </t>
  </si>
  <si>
    <t xml:space="preserve">1 - </t>
  </si>
  <si>
    <t>µ1</t>
  </si>
  <si>
    <t>µ2</t>
  </si>
  <si>
    <t>Rsy</t>
  </si>
  <si>
    <t>Rsx</t>
  </si>
  <si>
    <t>Rmy</t>
  </si>
  <si>
    <t>Rmx</t>
  </si>
  <si>
    <r>
      <t>α</t>
    </r>
    <r>
      <rPr>
        <sz val="10"/>
        <rFont val="Arial"/>
        <family val="2"/>
      </rPr>
      <t xml:space="preserve"> mini (°)</t>
    </r>
  </si>
  <si>
    <t>(entrer les données dans les cellules jaunes et lire les résultats dans les cellules vertes)</t>
  </si>
  <si>
    <t>SB maxi (m)</t>
  </si>
  <si>
    <t>1-1 Equilibre</t>
  </si>
  <si>
    <t>1-2 Calcul du coeff. de frottement minimal en S pouvant remplacer la butée :</t>
  </si>
  <si>
    <r>
      <t xml:space="preserve">L'échelle s'appuie sur le mur en M </t>
    </r>
    <r>
      <rPr>
        <b/>
        <sz val="12"/>
        <color indexed="10"/>
        <rFont val="Arial"/>
        <family val="2"/>
      </rPr>
      <t>(avec µ1)</t>
    </r>
    <r>
      <rPr>
        <b/>
        <sz val="12"/>
        <rFont val="Arial"/>
        <family val="2"/>
      </rPr>
      <t xml:space="preserve"> et sur le sol en S </t>
    </r>
    <r>
      <rPr>
        <b/>
        <sz val="12"/>
        <color indexed="10"/>
        <rFont val="Arial"/>
        <family val="2"/>
      </rPr>
      <t>(avec µ2)</t>
    </r>
  </si>
  <si>
    <t>SC maxi (m)</t>
  </si>
  <si>
    <t>il faut</t>
  </si>
  <si>
    <t>ou</t>
  </si>
  <si>
    <t>Somme des efforts en X</t>
  </si>
  <si>
    <t>Somme des efforts en Y</t>
  </si>
  <si>
    <t>Rm (m)</t>
  </si>
  <si>
    <t>Rsx (m)</t>
  </si>
  <si>
    <t>Rsy (m)</t>
  </si>
  <si>
    <t>(contre butée bleue)</t>
  </si>
  <si>
    <t>= mêmes conditions que ci-dessus</t>
  </si>
  <si>
    <t>Pour info.</t>
  </si>
  <si>
    <r>
      <t xml:space="preserve">L'échelle glisse parfaitement sur le mur en M </t>
    </r>
    <r>
      <rPr>
        <b/>
        <sz val="12"/>
        <color indexed="10"/>
        <rFont val="Arial"/>
        <family val="2"/>
      </rPr>
      <t>(donc µ1 = 0)</t>
    </r>
    <r>
      <rPr>
        <b/>
        <sz val="12"/>
        <rFont val="Arial"/>
        <family val="2"/>
      </rPr>
      <t xml:space="preserve"> et sur le sol en S </t>
    </r>
    <r>
      <rPr>
        <b/>
        <sz val="12"/>
        <color indexed="10"/>
        <rFont val="Arial"/>
        <family val="2"/>
      </rPr>
      <t>(donc µ2 = 0)</t>
    </r>
  </si>
  <si>
    <t>- glisser</t>
  </si>
  <si>
    <t>- être en équilibre</t>
  </si>
  <si>
    <t>Les forces sont calculées comme au § 1-1</t>
  </si>
  <si>
    <t xml:space="preserve">Effort de frottement avec µ2  </t>
  </si>
  <si>
    <t>Angle échelle</t>
  </si>
  <si>
    <t xml:space="preserve">Pour conserver  </t>
  </si>
  <si>
    <t xml:space="preserve">l'équilibre avec : </t>
  </si>
  <si>
    <t>atan(µ1) (°)</t>
  </si>
  <si>
    <t>atan(µ2) (°)</t>
  </si>
  <si>
    <t xml:space="preserve">µ2 </t>
  </si>
  <si>
    <t>1-3 Calcul de l'angle limite de l'échelle ou de la distance limite de la charge pour un coeff. µ2 donné :</t>
  </si>
  <si>
    <r>
      <t xml:space="preserve">- être stable </t>
    </r>
    <r>
      <rPr>
        <b/>
        <sz val="10"/>
        <color indexed="10"/>
        <rFont val="Arial"/>
        <family val="2"/>
      </rPr>
      <t>*</t>
    </r>
  </si>
  <si>
    <t>a</t>
  </si>
  <si>
    <t>b</t>
  </si>
  <si>
    <t>c</t>
  </si>
  <si>
    <t>Résolution équation de µ1</t>
  </si>
  <si>
    <t>Δ</t>
  </si>
  <si>
    <t>K=µ2 / µ1</t>
  </si>
  <si>
    <t>2-3 Calcul de l'angle limite de l'échelle ou de la distance limite de la charge pour des coeff. µ1 et µ2 donnés :</t>
  </si>
  <si>
    <t>µ1 mini</t>
  </si>
  <si>
    <t>µ2 mini</t>
  </si>
  <si>
    <t>2-2 Equilibre</t>
  </si>
  <si>
    <r>
      <t xml:space="preserve">Pour des conditions par ailleurs identiques, si l'on modifie SC ou </t>
    </r>
    <r>
      <rPr>
        <b/>
        <sz val="12"/>
        <rFont val="Arial"/>
        <family val="2"/>
      </rPr>
      <t>α</t>
    </r>
    <r>
      <rPr>
        <b/>
        <sz val="10"/>
        <rFont val="Arial"/>
        <family val="2"/>
      </rPr>
      <t>, la force Rm change mais l'équilibre est conservé (voir vérification à droite). L'échelle peut, selon le µ2 choisi :</t>
    </r>
  </si>
  <si>
    <r>
      <t xml:space="preserve">Pour des conditions par ailleurs identiques, si l'on modifie SC ou </t>
    </r>
    <r>
      <rPr>
        <b/>
        <sz val="12"/>
        <rFont val="Arial"/>
        <family val="2"/>
      </rPr>
      <t>α</t>
    </r>
    <r>
      <rPr>
        <b/>
        <sz val="10"/>
        <rFont val="Arial"/>
        <family val="2"/>
      </rPr>
      <t>, la force Rm change mais l'équilibre est conservé (voir vérification à droite). L'échelle peut, selon les µ1 et µ2 choisis :</t>
    </r>
  </si>
  <si>
    <t>Calculs intermédiaires § 1-1, 1-2 et 1-3</t>
  </si>
  <si>
    <t>Calculs intermédiaires § 1-4</t>
  </si>
  <si>
    <t>Calculs intermédiaires § 2-1, 2-2 et 2-3</t>
  </si>
  <si>
    <t>Calculs intermédiaires § 2-4</t>
  </si>
  <si>
    <t>Vérifications § 1-4</t>
  </si>
  <si>
    <t>Vérifications § 2-2</t>
  </si>
  <si>
    <r>
      <t>µ1</t>
    </r>
    <r>
      <rPr>
        <sz val="8"/>
        <rFont val="Arial"/>
        <family val="2"/>
      </rPr>
      <t xml:space="preserve"> (1)</t>
    </r>
  </si>
  <si>
    <r>
      <t xml:space="preserve">µ1 </t>
    </r>
    <r>
      <rPr>
        <sz val="8"/>
        <rFont val="Arial"/>
        <family val="2"/>
      </rPr>
      <t>(2)</t>
    </r>
  </si>
  <si>
    <t>Somme des moments / S</t>
  </si>
  <si>
    <r>
      <t xml:space="preserve">  en conservant le même angle </t>
    </r>
    <r>
      <rPr>
        <sz val="12"/>
        <color indexed="48"/>
        <rFont val="Arial"/>
        <family val="2"/>
      </rPr>
      <t>α</t>
    </r>
  </si>
  <si>
    <t xml:space="preserve">  en conservant le même distance SC</t>
  </si>
  <si>
    <r>
      <t xml:space="preserve">1-4 Essai : l'échelle glisse parfaitement sur le mur en M </t>
    </r>
    <r>
      <rPr>
        <b/>
        <sz val="10"/>
        <color indexed="10"/>
        <rFont val="Arial"/>
        <family val="2"/>
      </rPr>
      <t>(donc µ1 = 0)</t>
    </r>
    <r>
      <rPr>
        <b/>
        <sz val="10"/>
        <rFont val="Arial"/>
        <family val="2"/>
      </rPr>
      <t xml:space="preserve"> et frotte sur le sol en S </t>
    </r>
    <r>
      <rPr>
        <b/>
        <sz val="10"/>
        <color indexed="10"/>
        <rFont val="Arial"/>
        <family val="2"/>
      </rPr>
      <t>(avec un µ2 donné)</t>
    </r>
  </si>
  <si>
    <r>
      <t>2-4 Essai :  l'échelle frotte sur le mur en M</t>
    </r>
    <r>
      <rPr>
        <b/>
        <sz val="10"/>
        <color indexed="10"/>
        <rFont val="Arial"/>
        <family val="2"/>
      </rPr>
      <t xml:space="preserve"> (avec un µ1 donné)</t>
    </r>
    <r>
      <rPr>
        <b/>
        <sz val="10"/>
        <rFont val="Arial"/>
        <family val="2"/>
      </rPr>
      <t xml:space="preserve"> et sur le sol en S </t>
    </r>
    <r>
      <rPr>
        <b/>
        <sz val="10"/>
        <color indexed="10"/>
        <rFont val="Arial"/>
        <family val="2"/>
      </rPr>
      <t>(avec un µ2 donné)</t>
    </r>
  </si>
  <si>
    <r>
      <t xml:space="preserve">2-1 Calcul des coeff. de frottement minimaux en S et en M pour obtenir l'équilibre </t>
    </r>
    <r>
      <rPr>
        <sz val="10"/>
        <color indexed="10"/>
        <rFont val="Arial"/>
        <family val="2"/>
      </rPr>
      <t>(il faut fixer K = µ2 / µ1 sinon : infinité de solutions)</t>
    </r>
  </si>
  <si>
    <r>
      <t>*</t>
    </r>
    <r>
      <rPr>
        <sz val="10"/>
        <color indexed="10"/>
        <rFont val="Arial"/>
        <family val="2"/>
      </rPr>
      <t xml:space="preserve"> signifie que le frottement est surabondant par rapport à ce qui est juste nécessaire à l'équilibre. C'est le cas pour une utilisation correcte de l'échelle. Il faut que l'utilisateur puisse monter jusqu'en M sans que l'effort Rsx dépasse l'effort de frottement possible sous l'effort Rsy et donc que, toutes autres conditions par ailleurs identiques, le coefficient µ2 soit supérieur au µ2 mini calculé au § 1-2. Lorsque l'opérateur est plus bas que M, le cofficient de frottement est donc plus élevé que nécessaire à cet endroit.</t>
    </r>
  </si>
  <si>
    <t>→ si Rsx &lt; effort de frottement produit par µ2 sous Rsy</t>
  </si>
  <si>
    <t>→ si Rsx = effort de frottement produit par µ2 sous Rsy</t>
  </si>
  <si>
    <t>→ si Rsx &gt; effort de frottement produit par µ2 sous Rsy</t>
  </si>
  <si>
    <t>Calcul 1 idem § 2-2 avec µ1 mini et µ2 mini du § 2-1</t>
  </si>
  <si>
    <t>Calcul 2 idem § 2-2 avec µ1 et µ2 ci-dessus</t>
  </si>
  <si>
    <t>Vérifications § 2-4  Calcul 1</t>
  </si>
  <si>
    <t>Ʃ des moments / S (selon calcul ci-dessus)</t>
  </si>
  <si>
    <t>→ si le moment résultant est = 0</t>
  </si>
  <si>
    <t>→ si le moment résultant est &gt; 0</t>
  </si>
  <si>
    <t>→ si le moment résultant est &lt; 0</t>
  </si>
  <si>
    <t>On notera que si l'un des coeff., µ1 par ex., est inférieur au coeff. µ1 mini correspondant, l'échelle peut néanmoins être stable si le coeff. µ2 est suffisamment supérieur au coeff. µ2 mini correspondant</t>
  </si>
  <si>
    <t>(voir feuille calculs manuels)</t>
  </si>
  <si>
    <t xml:space="preserve">Nota : en mettant la charge au milieu de l'échelle et en prenant un coeff. µ de 0,62 comme indiqué sur le document 
"Equilibre d'échelle.PDF -  d'après Henri Bouasse" - on retrouve bien les valeurs d'angles limites  indiquées
</t>
  </si>
  <si>
    <t xml:space="preserve">https://drive.google.com/drive/folders/0Bw5_RBu0n8-qWmpWOGRQRGZHZ3c </t>
  </si>
  <si>
    <t xml:space="preserve">    puis cliquer Echelle1.pdf</t>
  </si>
  <si>
    <t xml:space="preserve">        faire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</si>
</sst>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font>
    <font>
      <sz val="10"/>
      <name val="Arial"/>
    </font>
    <font>
      <sz val="10"/>
      <name val="Arial"/>
      <family val="2"/>
    </font>
    <font>
      <sz val="12"/>
      <name val="Arial"/>
      <family val="2"/>
    </font>
    <font>
      <sz val="8"/>
      <name val="Arial"/>
      <family val="2"/>
    </font>
    <font>
      <b/>
      <sz val="10"/>
      <name val="Arial"/>
      <family val="2"/>
    </font>
    <font>
      <sz val="12"/>
      <name val="Arial"/>
      <family val="2"/>
    </font>
    <font>
      <sz val="10"/>
      <color indexed="48"/>
      <name val="Arial"/>
      <family val="2"/>
    </font>
    <font>
      <sz val="10"/>
      <color indexed="10"/>
      <name val="Arial"/>
      <family val="2"/>
    </font>
    <font>
      <b/>
      <sz val="12"/>
      <name val="Arial"/>
      <family val="2"/>
    </font>
    <font>
      <b/>
      <sz val="14"/>
      <name val="Arial"/>
      <family val="2"/>
    </font>
    <font>
      <b/>
      <sz val="12"/>
      <color indexed="10"/>
      <name val="Arial"/>
      <family val="2"/>
    </font>
    <font>
      <b/>
      <sz val="10"/>
      <color indexed="10"/>
      <name val="Arial"/>
      <family val="2"/>
    </font>
    <font>
      <sz val="8"/>
      <name val="Arial"/>
      <family val="2"/>
    </font>
    <font>
      <sz val="12"/>
      <color indexed="48"/>
      <name val="Arial"/>
      <family val="2"/>
    </font>
    <font>
      <sz val="10"/>
      <color indexed="48"/>
      <name val="Arial"/>
      <family val="2"/>
    </font>
    <font>
      <sz val="12"/>
      <color indexed="48"/>
      <name val="Arial"/>
      <family val="2"/>
    </font>
    <font>
      <b/>
      <sz val="10"/>
      <color rgb="FF0070C0"/>
      <name val="Arial"/>
      <family val="2"/>
    </font>
    <font>
      <b/>
      <sz val="10"/>
      <color rgb="FF7030A0"/>
      <name val="Arial"/>
      <family val="2"/>
    </font>
    <font>
      <sz val="10"/>
      <color rgb="FF7030A0"/>
      <name val="Arial"/>
      <family val="2"/>
    </font>
    <font>
      <sz val="10"/>
      <color rgb="FF0070C0"/>
      <name val="Arial"/>
      <family val="2"/>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44"/>
        <bgColor indexed="64"/>
      </patternFill>
    </fill>
    <fill>
      <patternFill patternType="solid">
        <fgColor indexed="47"/>
        <bgColor indexed="64"/>
      </patternFill>
    </fill>
    <fill>
      <patternFill patternType="solid">
        <fgColor indexed="13"/>
        <bgColor indexed="64"/>
      </patternFill>
    </fill>
    <fill>
      <patternFill patternType="solid">
        <fgColor indexed="43"/>
        <bgColor indexed="64"/>
      </patternFill>
    </fill>
  </fills>
  <borders count="42">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style="thin">
        <color indexed="22"/>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55"/>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22"/>
      </bottom>
      <diagonal/>
    </border>
    <border>
      <left style="thin">
        <color indexed="64"/>
      </left>
      <right style="medium">
        <color indexed="64"/>
      </right>
      <top style="thin">
        <color indexed="22"/>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22"/>
      </top>
      <bottom style="thin">
        <color indexed="22"/>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style="medium">
        <color indexed="64"/>
      </right>
      <top style="thin">
        <color indexed="55"/>
      </top>
      <bottom style="thin">
        <color indexed="64"/>
      </bottom>
      <diagonal/>
    </border>
    <border>
      <left/>
      <right/>
      <top style="thin">
        <color indexed="64"/>
      </top>
      <bottom/>
      <diagonal/>
    </border>
    <border>
      <left style="thin">
        <color indexed="64"/>
      </left>
      <right style="thin">
        <color indexed="64"/>
      </right>
      <top style="thin">
        <color indexed="55"/>
      </top>
      <bottom style="thin">
        <color indexed="55"/>
      </bottom>
      <diagonal/>
    </border>
    <border>
      <left style="thin">
        <color indexed="64"/>
      </left>
      <right style="thin">
        <color indexed="64"/>
      </right>
      <top style="thin">
        <color indexed="55"/>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161">
    <xf numFmtId="0" fontId="0" fillId="0" borderId="0" xfId="0"/>
    <xf numFmtId="0" fontId="0" fillId="0" borderId="0" xfId="0" applyBorder="1"/>
    <xf numFmtId="0" fontId="0" fillId="0" borderId="0" xfId="0" applyFill="1" applyBorder="1" applyAlignment="1">
      <alignment horizontal="right" vertical="center" wrapText="1"/>
    </xf>
    <xf numFmtId="0" fontId="0" fillId="0" borderId="0" xfId="0" applyAlignment="1">
      <alignment vertical="center"/>
    </xf>
    <xf numFmtId="0" fontId="10" fillId="0" borderId="0" xfId="0" applyFont="1" applyAlignment="1">
      <alignment vertical="center"/>
    </xf>
    <xf numFmtId="0" fontId="9" fillId="0" borderId="0" xfId="0" applyFont="1" applyAlignment="1">
      <alignment vertical="center"/>
    </xf>
    <xf numFmtId="0" fontId="8"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3" fillId="0" borderId="3" xfId="0" applyFont="1" applyBorder="1" applyAlignment="1">
      <alignment horizontal="center" vertical="center"/>
    </xf>
    <xf numFmtId="0" fontId="0" fillId="0" borderId="3" xfId="0" applyBorder="1" applyAlignment="1">
      <alignment horizontal="center" vertical="center"/>
    </xf>
    <xf numFmtId="164" fontId="0" fillId="0" borderId="4" xfId="0" applyNumberFormat="1" applyBorder="1" applyAlignment="1">
      <alignment vertical="center"/>
    </xf>
    <xf numFmtId="0" fontId="0" fillId="0" borderId="4" xfId="0" applyFill="1" applyBorder="1" applyAlignment="1">
      <alignment horizontal="center"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horizontal="center" vertical="center"/>
    </xf>
    <xf numFmtId="164" fontId="0" fillId="0" borderId="4" xfId="0" applyNumberFormat="1" applyBorder="1" applyAlignment="1">
      <alignment horizontal="center" vertical="center"/>
    </xf>
    <xf numFmtId="2" fontId="0" fillId="0" borderId="0" xfId="0" applyNumberFormat="1" applyFill="1" applyBorder="1" applyAlignment="1">
      <alignment horizontal="center" vertical="center"/>
    </xf>
    <xf numFmtId="0" fontId="1" fillId="0" borderId="3" xfId="0" applyFont="1" applyBorder="1" applyAlignment="1">
      <alignment horizontal="center" vertical="center"/>
    </xf>
    <xf numFmtId="2" fontId="1" fillId="0" borderId="4" xfId="0" applyNumberFormat="1" applyFont="1" applyFill="1" applyBorder="1" applyAlignment="1">
      <alignment horizontal="center" vertical="center"/>
    </xf>
    <xf numFmtId="0" fontId="0" fillId="2" borderId="6" xfId="0" applyFill="1" applyBorder="1" applyAlignment="1">
      <alignment vertical="center"/>
    </xf>
    <xf numFmtId="0" fontId="0" fillId="0" borderId="2" xfId="0"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right" vertical="center"/>
    </xf>
    <xf numFmtId="0" fontId="0" fillId="0" borderId="0" xfId="0" applyFill="1" applyAlignment="1">
      <alignment vertical="center"/>
    </xf>
    <xf numFmtId="2" fontId="1" fillId="2" borderId="4" xfId="0" applyNumberFormat="1" applyFont="1" applyFill="1" applyBorder="1" applyAlignment="1">
      <alignment horizontal="center" vertical="center"/>
    </xf>
    <xf numFmtId="0" fontId="1" fillId="0" borderId="0" xfId="0" applyFont="1" applyFill="1" applyBorder="1" applyAlignment="1">
      <alignment horizontal="center" vertical="center"/>
    </xf>
    <xf numFmtId="2" fontId="1" fillId="0" borderId="0" xfId="0" applyNumberFormat="1" applyFont="1" applyFill="1" applyBorder="1" applyAlignment="1">
      <alignment horizontal="center" vertical="center"/>
    </xf>
    <xf numFmtId="0" fontId="3" fillId="0" borderId="0" xfId="0" applyFont="1" applyBorder="1" applyAlignment="1">
      <alignment horizontal="right" vertical="center"/>
    </xf>
    <xf numFmtId="0" fontId="0" fillId="0" borderId="7" xfId="0" applyBorder="1" applyAlignment="1">
      <alignment vertical="center"/>
    </xf>
    <xf numFmtId="0" fontId="1" fillId="0" borderId="3" xfId="0" applyFont="1" applyFill="1" applyBorder="1" applyAlignment="1">
      <alignment horizontal="center" vertical="center"/>
    </xf>
    <xf numFmtId="0" fontId="5" fillId="0" borderId="0" xfId="0" applyFont="1" applyBorder="1" applyAlignment="1">
      <alignment vertical="center"/>
    </xf>
    <xf numFmtId="0" fontId="0" fillId="0" borderId="0" xfId="0" applyBorder="1" applyAlignment="1">
      <alignment horizontal="center" vertical="center"/>
    </xf>
    <xf numFmtId="0" fontId="5" fillId="0" borderId="0" xfId="0" applyFont="1" applyFill="1" applyBorder="1" applyAlignment="1">
      <alignment vertical="center"/>
    </xf>
    <xf numFmtId="0" fontId="0" fillId="0" borderId="0" xfId="0" applyFill="1" applyBorder="1" applyAlignment="1">
      <alignment horizontal="center" vertical="center"/>
    </xf>
    <xf numFmtId="0" fontId="0" fillId="3" borderId="8" xfId="0" applyFill="1" applyBorder="1" applyAlignment="1">
      <alignment horizontal="center" vertical="center"/>
    </xf>
    <xf numFmtId="0" fontId="0" fillId="0" borderId="9" xfId="0" applyBorder="1" applyAlignment="1">
      <alignment horizontal="center" vertical="center"/>
    </xf>
    <xf numFmtId="0" fontId="2" fillId="0" borderId="3" xfId="0" applyFont="1" applyBorder="1" applyAlignment="1">
      <alignment horizontal="center" vertical="center"/>
    </xf>
    <xf numFmtId="2" fontId="0" fillId="0" borderId="8" xfId="0" applyNumberFormat="1" applyBorder="1" applyAlignment="1">
      <alignment horizontal="center" vertical="center"/>
    </xf>
    <xf numFmtId="0" fontId="9" fillId="0" borderId="10" xfId="0" applyFont="1" applyBorder="1" applyAlignment="1">
      <alignment horizontal="right" vertical="center"/>
    </xf>
    <xf numFmtId="0" fontId="9" fillId="0" borderId="11" xfId="0" applyFont="1" applyBorder="1" applyAlignment="1">
      <alignment vertical="center"/>
    </xf>
    <xf numFmtId="0" fontId="6" fillId="0" borderId="11" xfId="0" applyFont="1" applyBorder="1" applyAlignment="1">
      <alignment vertical="center"/>
    </xf>
    <xf numFmtId="0" fontId="0" fillId="0" borderId="11" xfId="0" applyBorder="1" applyAlignment="1">
      <alignment vertical="center"/>
    </xf>
    <xf numFmtId="0" fontId="9" fillId="0" borderId="12" xfId="0" applyFont="1" applyBorder="1" applyAlignment="1">
      <alignment horizontal="right" vertical="center"/>
    </xf>
    <xf numFmtId="0" fontId="9" fillId="0" borderId="0" xfId="0" applyFont="1" applyBorder="1" applyAlignment="1">
      <alignment vertical="center"/>
    </xf>
    <xf numFmtId="0" fontId="6" fillId="0" borderId="0" xfId="0" applyFont="1" applyBorder="1" applyAlignment="1">
      <alignment vertical="center"/>
    </xf>
    <xf numFmtId="0" fontId="7" fillId="0" borderId="0" xfId="0" applyFont="1" applyBorder="1" applyAlignment="1">
      <alignment vertical="center"/>
    </xf>
    <xf numFmtId="0" fontId="0" fillId="0" borderId="13" xfId="0" applyBorder="1" applyAlignment="1">
      <alignment horizontal="center" vertical="center"/>
    </xf>
    <xf numFmtId="0" fontId="0" fillId="0" borderId="14" xfId="0" applyFill="1" applyBorder="1" applyAlignment="1">
      <alignment horizontal="center" vertical="center"/>
    </xf>
    <xf numFmtId="0" fontId="0" fillId="0" borderId="15" xfId="0" applyBorder="1" applyAlignment="1">
      <alignment vertical="center"/>
    </xf>
    <xf numFmtId="0" fontId="5" fillId="0" borderId="12" xfId="0" applyFont="1" applyBorder="1" applyAlignment="1">
      <alignment horizontal="right" vertical="center"/>
    </xf>
    <xf numFmtId="0" fontId="0" fillId="0" borderId="12" xfId="0" applyBorder="1" applyAlignment="1">
      <alignment vertical="center"/>
    </xf>
    <xf numFmtId="49" fontId="5" fillId="0" borderId="0" xfId="0" applyNumberFormat="1" applyFont="1" applyBorder="1" applyAlignment="1">
      <alignment vertical="center"/>
    </xf>
    <xf numFmtId="164" fontId="0" fillId="0" borderId="14" xfId="0" applyNumberFormat="1" applyBorder="1" applyAlignment="1">
      <alignment horizontal="center" vertical="center"/>
    </xf>
    <xf numFmtId="0" fontId="0" fillId="0" borderId="0" xfId="0" applyBorder="1" applyAlignment="1">
      <alignment vertical="center" wrapText="1"/>
    </xf>
    <xf numFmtId="0" fontId="0" fillId="0" borderId="12" xfId="0" applyFill="1" applyBorder="1" applyAlignment="1">
      <alignment vertical="center"/>
    </xf>
    <xf numFmtId="0" fontId="0" fillId="0" borderId="15" xfId="0" applyFill="1" applyBorder="1" applyAlignment="1">
      <alignment vertical="center"/>
    </xf>
    <xf numFmtId="0" fontId="2" fillId="0" borderId="0" xfId="0" applyFont="1" applyBorder="1" applyAlignment="1">
      <alignment vertical="center"/>
    </xf>
    <xf numFmtId="0" fontId="7" fillId="3" borderId="0" xfId="0" applyFont="1" applyFill="1" applyBorder="1" applyAlignment="1">
      <alignment vertical="center"/>
    </xf>
    <xf numFmtId="0" fontId="0" fillId="0" borderId="16" xfId="0" applyBorder="1" applyAlignment="1">
      <alignment vertical="center"/>
    </xf>
    <xf numFmtId="0" fontId="1" fillId="0" borderId="0" xfId="0" applyFont="1"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0" xfId="0" quotePrefix="1" applyFill="1" applyBorder="1" applyAlignment="1">
      <alignment vertical="center"/>
    </xf>
    <xf numFmtId="0" fontId="0" fillId="0" borderId="21" xfId="0" applyFill="1" applyBorder="1" applyAlignment="1">
      <alignment vertical="center"/>
    </xf>
    <xf numFmtId="0" fontId="2" fillId="0" borderId="12" xfId="0" applyFont="1" applyBorder="1" applyAlignment="1">
      <alignment horizontal="right" vertical="center"/>
    </xf>
    <xf numFmtId="0" fontId="2" fillId="0" borderId="0" xfId="0" applyFont="1" applyBorder="1" applyAlignment="1">
      <alignment horizontal="center" vertical="center"/>
    </xf>
    <xf numFmtId="0" fontId="0" fillId="0" borderId="12" xfId="0" applyFill="1" applyBorder="1" applyAlignment="1">
      <alignment vertical="center" wrapText="1"/>
    </xf>
    <xf numFmtId="164" fontId="0" fillId="0" borderId="15" xfId="0" applyNumberFormat="1" applyFill="1" applyBorder="1" applyAlignment="1">
      <alignment vertical="center"/>
    </xf>
    <xf numFmtId="164" fontId="0" fillId="2" borderId="4" xfId="0" applyNumberFormat="1" applyFill="1" applyBorder="1" applyAlignment="1">
      <alignment horizontal="center" vertical="center"/>
    </xf>
    <xf numFmtId="0" fontId="0" fillId="0" borderId="22" xfId="0" applyBorder="1" applyAlignment="1">
      <alignment vertical="center"/>
    </xf>
    <xf numFmtId="164" fontId="0" fillId="2" borderId="3" xfId="0" applyNumberFormat="1" applyFill="1" applyBorder="1" applyAlignment="1">
      <alignment horizontal="center" vertical="center"/>
    </xf>
    <xf numFmtId="164" fontId="0" fillId="2" borderId="23" xfId="0" applyNumberFormat="1" applyFill="1" applyBorder="1" applyAlignment="1">
      <alignment horizontal="center" vertical="center"/>
    </xf>
    <xf numFmtId="164" fontId="1" fillId="2" borderId="4" xfId="0" applyNumberFormat="1" applyFont="1" applyFill="1" applyBorder="1" applyAlignment="1">
      <alignment horizontal="center" vertical="center"/>
    </xf>
    <xf numFmtId="0" fontId="0" fillId="4" borderId="6" xfId="0" applyFill="1" applyBorder="1" applyAlignment="1">
      <alignment horizontal="center" vertical="center"/>
    </xf>
    <xf numFmtId="0" fontId="0" fillId="0" borderId="7" xfId="0" applyFill="1" applyBorder="1" applyAlignment="1">
      <alignment vertical="center"/>
    </xf>
    <xf numFmtId="0" fontId="0" fillId="0" borderId="24" xfId="0" applyFill="1" applyBorder="1" applyAlignment="1">
      <alignment vertical="center"/>
    </xf>
    <xf numFmtId="0" fontId="0" fillId="0" borderId="24" xfId="0" applyBorder="1" applyAlignment="1">
      <alignment vertical="center"/>
    </xf>
    <xf numFmtId="0" fontId="2" fillId="0" borderId="0" xfId="0" applyFont="1" applyAlignment="1">
      <alignment vertical="center"/>
    </xf>
    <xf numFmtId="0" fontId="7" fillId="0" borderId="5" xfId="0" applyFont="1" applyFill="1" applyBorder="1" applyAlignment="1">
      <alignment horizontal="right" vertical="center"/>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2" fontId="7" fillId="0" borderId="0" xfId="0" applyNumberFormat="1" applyFont="1" applyFill="1" applyBorder="1" applyAlignment="1">
      <alignment horizontal="center" vertical="center"/>
    </xf>
    <xf numFmtId="0" fontId="7" fillId="0" borderId="0" xfId="0" quotePrefix="1" applyFont="1" applyBorder="1" applyAlignment="1">
      <alignment vertical="center"/>
    </xf>
    <xf numFmtId="0" fontId="7" fillId="0" borderId="0" xfId="0" applyFont="1" applyFill="1" applyBorder="1" applyAlignment="1">
      <alignment horizontal="right" vertical="center"/>
    </xf>
    <xf numFmtId="0" fontId="7" fillId="0" borderId="0" xfId="0" applyFont="1" applyBorder="1" applyAlignment="1">
      <alignment horizontal="right" vertical="center"/>
    </xf>
    <xf numFmtId="2" fontId="0" fillId="3" borderId="8" xfId="0" applyNumberFormat="1" applyFill="1" applyBorder="1" applyAlignment="1">
      <alignment horizontal="center" vertical="center"/>
    </xf>
    <xf numFmtId="164" fontId="0" fillId="5" borderId="25" xfId="0" applyNumberFormat="1" applyFill="1" applyBorder="1" applyAlignment="1">
      <alignment vertical="center"/>
    </xf>
    <xf numFmtId="164" fontId="0" fillId="5" borderId="26" xfId="0" applyNumberFormat="1" applyFill="1" applyBorder="1" applyAlignment="1">
      <alignment vertical="center"/>
    </xf>
    <xf numFmtId="164" fontId="0" fillId="5" borderId="27" xfId="0" applyNumberFormat="1" applyFill="1" applyBorder="1" applyAlignment="1">
      <alignment vertical="center"/>
    </xf>
    <xf numFmtId="164" fontId="0" fillId="0" borderId="0" xfId="0" applyNumberFormat="1" applyFill="1" applyBorder="1" applyAlignment="1">
      <alignment horizontal="center" vertical="center"/>
    </xf>
    <xf numFmtId="2" fontId="0" fillId="0" borderId="0" xfId="0" applyNumberFormat="1" applyBorder="1" applyAlignment="1">
      <alignment horizontal="center" vertical="center"/>
    </xf>
    <xf numFmtId="0" fontId="0" fillId="0" borderId="0" xfId="0" applyNumberFormat="1" applyFill="1" applyBorder="1" applyAlignment="1">
      <alignment horizontal="center" vertical="center"/>
    </xf>
    <xf numFmtId="164" fontId="0" fillId="0" borderId="0" xfId="0" applyNumberFormat="1" applyFill="1" applyBorder="1" applyAlignment="1">
      <alignment vertical="center"/>
    </xf>
    <xf numFmtId="0" fontId="0" fillId="0" borderId="28" xfId="0" applyFill="1" applyBorder="1" applyAlignment="1">
      <alignment vertical="center"/>
    </xf>
    <xf numFmtId="164" fontId="0" fillId="5" borderId="9" xfId="0" applyNumberFormat="1" applyFill="1" applyBorder="1" applyAlignment="1">
      <alignment vertical="center"/>
    </xf>
    <xf numFmtId="164" fontId="0" fillId="5" borderId="29" xfId="0" applyNumberFormat="1" applyFill="1" applyBorder="1" applyAlignment="1">
      <alignment vertical="center"/>
    </xf>
    <xf numFmtId="164" fontId="0" fillId="5" borderId="30" xfId="0" applyNumberFormat="1" applyFill="1" applyBorder="1" applyAlignment="1">
      <alignment vertical="center"/>
    </xf>
    <xf numFmtId="164" fontId="0" fillId="0" borderId="5" xfId="0" applyNumberForma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horizontal="right" vertical="center"/>
    </xf>
    <xf numFmtId="0" fontId="3" fillId="0" borderId="9" xfId="0" applyFont="1" applyBorder="1" applyAlignment="1">
      <alignment horizontal="center" vertical="center"/>
    </xf>
    <xf numFmtId="0" fontId="2" fillId="0" borderId="9" xfId="0" applyFont="1" applyBorder="1" applyAlignment="1">
      <alignment horizontal="center" vertical="center"/>
    </xf>
    <xf numFmtId="0" fontId="0" fillId="0" borderId="6" xfId="0" applyNumberFormat="1" applyFill="1" applyBorder="1" applyAlignment="1">
      <alignment horizontal="center" vertical="center"/>
    </xf>
    <xf numFmtId="0" fontId="0" fillId="2" borderId="6" xfId="0" applyNumberFormat="1" applyFill="1" applyBorder="1" applyAlignment="1">
      <alignment horizontal="center" vertical="center"/>
    </xf>
    <xf numFmtId="0" fontId="15" fillId="0" borderId="2" xfId="0" applyFont="1" applyFill="1" applyBorder="1" applyAlignment="1">
      <alignment horizontal="right"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5" fillId="0" borderId="0" xfId="0" applyFont="1" applyAlignment="1">
      <alignment vertical="center"/>
    </xf>
    <xf numFmtId="0" fontId="16" fillId="0" borderId="0" xfId="0" applyFont="1" applyAlignment="1">
      <alignment vertical="center"/>
    </xf>
    <xf numFmtId="0" fontId="0" fillId="6" borderId="4" xfId="0" applyFill="1" applyBorder="1" applyAlignment="1" applyProtection="1">
      <alignment horizontal="center" vertical="center"/>
      <protection locked="0"/>
    </xf>
    <xf numFmtId="0" fontId="1" fillId="7" borderId="4" xfId="0" applyFont="1" applyFill="1" applyBorder="1" applyAlignment="1" applyProtection="1">
      <alignment horizontal="center" vertical="center"/>
      <protection locked="0"/>
    </xf>
    <xf numFmtId="0" fontId="0" fillId="6" borderId="4" xfId="0" applyNumberFormat="1" applyFill="1" applyBorder="1" applyAlignment="1" applyProtection="1">
      <alignment horizontal="center" vertical="center"/>
      <protection locked="0"/>
    </xf>
    <xf numFmtId="0" fontId="0" fillId="7" borderId="4" xfId="0" applyFill="1" applyBorder="1" applyAlignment="1" applyProtection="1">
      <alignment horizontal="center" vertical="center"/>
      <protection locked="0"/>
    </xf>
    <xf numFmtId="0" fontId="0" fillId="7" borderId="8" xfId="0" applyNumberFormat="1" applyFill="1" applyBorder="1" applyAlignment="1" applyProtection="1">
      <alignment horizontal="center" vertical="center"/>
      <protection locked="0"/>
    </xf>
    <xf numFmtId="0" fontId="0" fillId="7" borderId="8" xfId="0" applyFill="1" applyBorder="1" applyAlignment="1" applyProtection="1">
      <alignment horizontal="center" vertical="center"/>
      <protection locked="0"/>
    </xf>
    <xf numFmtId="164" fontId="0" fillId="6" borderId="8" xfId="0" applyNumberFormat="1" applyFill="1" applyBorder="1" applyAlignment="1" applyProtection="1">
      <alignment horizontal="center" vertical="center"/>
      <protection locked="0"/>
    </xf>
    <xf numFmtId="0" fontId="0" fillId="4" borderId="31" xfId="0" applyFill="1" applyBorder="1" applyAlignment="1">
      <alignment horizontal="center" vertical="center" wrapText="1"/>
    </xf>
    <xf numFmtId="0" fontId="0" fillId="4" borderId="8" xfId="0"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0" fillId="3" borderId="35" xfId="0" applyFill="1" applyBorder="1" applyAlignment="1">
      <alignment horizontal="center" vertical="center"/>
    </xf>
    <xf numFmtId="0" fontId="0" fillId="4" borderId="32" xfId="0" applyFill="1" applyBorder="1" applyAlignment="1">
      <alignment horizontal="center" vertical="center" wrapText="1"/>
    </xf>
    <xf numFmtId="0" fontId="0" fillId="4" borderId="33" xfId="0" applyFill="1" applyBorder="1" applyAlignment="1">
      <alignment horizontal="center" vertical="center" wrapText="1"/>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0" fillId="4" borderId="35" xfId="0" applyFill="1" applyBorder="1" applyAlignment="1">
      <alignment horizontal="center" vertical="center"/>
    </xf>
    <xf numFmtId="0" fontId="12" fillId="0" borderId="0" xfId="0" applyFont="1" applyFill="1" applyBorder="1" applyAlignment="1">
      <alignment horizontal="justify" vertical="top" wrapText="1"/>
    </xf>
    <xf numFmtId="0" fontId="8" fillId="0" borderId="0" xfId="0" applyFont="1" applyAlignment="1">
      <alignment horizontal="justify" vertical="top" wrapText="1"/>
    </xf>
    <xf numFmtId="0" fontId="7" fillId="0" borderId="0" xfId="0" applyFont="1" applyFill="1" applyBorder="1" applyAlignment="1">
      <alignment horizontal="justify" vertical="center" wrapText="1"/>
    </xf>
    <xf numFmtId="0" fontId="5" fillId="0" borderId="0" xfId="0" applyFont="1" applyFill="1" applyBorder="1" applyAlignment="1">
      <alignment vertical="center" wrapText="1"/>
    </xf>
    <xf numFmtId="0" fontId="5" fillId="0" borderId="0" xfId="0" applyFont="1" applyAlignment="1">
      <alignment vertical="center" wrapText="1"/>
    </xf>
    <xf numFmtId="0" fontId="0" fillId="0" borderId="34" xfId="0"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wrapText="1"/>
    </xf>
    <xf numFmtId="0" fontId="0" fillId="0" borderId="8" xfId="0" applyBorder="1" applyAlignment="1">
      <alignment horizontal="center" vertical="center" wrapText="1"/>
    </xf>
    <xf numFmtId="0" fontId="0" fillId="0" borderId="21" xfId="0" applyFill="1" applyBorder="1" applyAlignment="1">
      <alignment horizontal="center" vertical="center"/>
    </xf>
    <xf numFmtId="0" fontId="0" fillId="0" borderId="28" xfId="0" applyFill="1" applyBorder="1" applyAlignment="1">
      <alignment horizontal="center" vertical="center"/>
    </xf>
    <xf numFmtId="0" fontId="0" fillId="0" borderId="41" xfId="0" applyFill="1" applyBorder="1" applyAlignment="1">
      <alignment horizontal="center" vertical="center"/>
    </xf>
    <xf numFmtId="49" fontId="15" fillId="0" borderId="0" xfId="0" applyNumberFormat="1" applyFont="1" applyBorder="1" applyAlignment="1">
      <alignment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1" xfId="0" applyFont="1" applyBorder="1" applyAlignment="1">
      <alignment vertical="top" wrapText="1"/>
    </xf>
    <xf numFmtId="0" fontId="1" fillId="0" borderId="0" xfId="0" applyFont="1" applyFill="1" applyBorder="1" applyAlignment="1">
      <alignment horizontal="center" vertical="center"/>
    </xf>
    <xf numFmtId="0" fontId="0" fillId="0" borderId="0" xfId="0" applyFill="1" applyBorder="1" applyAlignment="1">
      <alignment horizontal="center" vertical="center" wrapText="1"/>
    </xf>
    <xf numFmtId="0" fontId="0" fillId="0" borderId="6" xfId="0" applyBorder="1" applyAlignment="1">
      <alignment horizontal="center" vertical="center" wrapText="1"/>
    </xf>
    <xf numFmtId="0" fontId="0" fillId="3" borderId="36" xfId="0" applyFill="1" applyBorder="1" applyAlignment="1">
      <alignment horizontal="center" vertical="center"/>
    </xf>
    <xf numFmtId="0" fontId="0" fillId="3" borderId="37" xfId="0" applyFill="1" applyBorder="1" applyAlignment="1">
      <alignment horizontal="center" vertical="center"/>
    </xf>
    <xf numFmtId="0" fontId="0" fillId="3" borderId="38" xfId="0" applyFill="1" applyBorder="1" applyAlignment="1">
      <alignment horizontal="center" vertical="center"/>
    </xf>
    <xf numFmtId="0" fontId="5" fillId="0" borderId="0" xfId="0" applyFont="1" applyFill="1" applyBorder="1" applyAlignment="1">
      <alignment horizontal="left" vertical="center" wrapText="1"/>
    </xf>
    <xf numFmtId="0" fontId="15" fillId="0" borderId="0" xfId="0" applyFont="1" applyBorder="1" applyAlignment="1">
      <alignment horizontal="center" vertical="top" wrapText="1"/>
    </xf>
    <xf numFmtId="0" fontId="15" fillId="0" borderId="0" xfId="0" applyFont="1" applyAlignment="1">
      <alignment horizontal="center" vertical="top" wrapText="1"/>
    </xf>
    <xf numFmtId="0" fontId="15" fillId="0" borderId="1" xfId="0" applyFont="1" applyBorder="1" applyAlignment="1">
      <alignment horizontal="center" vertical="top" wrapText="1"/>
    </xf>
    <xf numFmtId="0" fontId="0" fillId="0" borderId="0" xfId="0" applyBorder="1" applyAlignment="1">
      <alignment horizontal="center" vertical="center" wrapText="1"/>
    </xf>
    <xf numFmtId="0" fontId="17" fillId="0" borderId="0" xfId="0" applyFont="1" applyBorder="1" applyAlignment="1">
      <alignment horizontal="center" wrapText="1"/>
    </xf>
    <xf numFmtId="0" fontId="19" fillId="0" borderId="0" xfId="0" applyFont="1" applyBorder="1" applyAlignment="1">
      <alignment vertical="center" wrapText="1"/>
    </xf>
    <xf numFmtId="0" fontId="18" fillId="0" borderId="0" xfId="0" applyFont="1" applyBorder="1" applyAlignment="1">
      <alignment vertical="center"/>
    </xf>
    <xf numFmtId="0" fontId="20" fillId="0" borderId="0" xfId="0" applyFont="1" applyBorder="1" applyAlignment="1">
      <alignment horizontal="center" vertical="center"/>
    </xf>
    <xf numFmtId="0" fontId="20" fillId="0" borderId="0" xfId="0" applyFont="1" applyBorder="1" applyAlignment="1">
      <alignment vertical="center"/>
    </xf>
  </cellXfs>
  <cellStyles count="1">
    <cellStyle name="Normal" xfId="0" builtinId="0"/>
  </cellStyles>
  <dxfs count="3">
    <dxf>
      <fill>
        <patternFill>
          <bgColor indexed="10"/>
        </patternFill>
      </fill>
    </dxf>
    <dxf>
      <fill>
        <patternFill>
          <bgColor indexed="47"/>
        </patternFill>
      </fill>
    </dxf>
    <dxf>
      <fill>
        <patternFill>
          <bgColor indexed="1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670560</xdr:colOff>
      <xdr:row>13</xdr:row>
      <xdr:rowOff>106680</xdr:rowOff>
    </xdr:from>
    <xdr:to>
      <xdr:col>14</xdr:col>
      <xdr:colOff>335280</xdr:colOff>
      <xdr:row>28</xdr:row>
      <xdr:rowOff>38100</xdr:rowOff>
    </xdr:to>
    <xdr:grpSp>
      <xdr:nvGrpSpPr>
        <xdr:cNvPr id="1528" name="Group 369"/>
        <xdr:cNvGrpSpPr>
          <a:grpSpLocks/>
        </xdr:cNvGrpSpPr>
      </xdr:nvGrpSpPr>
      <xdr:grpSpPr bwMode="auto">
        <a:xfrm>
          <a:off x="7994227" y="3027680"/>
          <a:ext cx="2636520" cy="2852420"/>
          <a:chOff x="742" y="236"/>
          <a:chExt cx="266" cy="293"/>
        </a:xfrm>
      </xdr:grpSpPr>
      <xdr:sp macro="" textlink="">
        <xdr:nvSpPr>
          <xdr:cNvPr id="1611" name="Rectangle 17" descr="noir)"/>
          <xdr:cNvSpPr>
            <a:spLocks noChangeArrowheads="1"/>
          </xdr:cNvSpPr>
        </xdr:nvSpPr>
        <xdr:spPr bwMode="auto">
          <a:xfrm>
            <a:off x="793" y="492"/>
            <a:ext cx="21" cy="7"/>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12" name="Line 2"/>
          <xdr:cNvSpPr>
            <a:spLocks noChangeShapeType="1"/>
          </xdr:cNvSpPr>
        </xdr:nvSpPr>
        <xdr:spPr bwMode="auto">
          <a:xfrm rot="-5400000">
            <a:off x="876" y="383"/>
            <a:ext cx="2" cy="214"/>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613" name="Line 1"/>
          <xdr:cNvSpPr>
            <a:spLocks noChangeShapeType="1"/>
          </xdr:cNvSpPr>
        </xdr:nvSpPr>
        <xdr:spPr bwMode="auto">
          <a:xfrm flipV="1">
            <a:off x="806" y="256"/>
            <a:ext cx="0" cy="261"/>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614" name="Line 3"/>
          <xdr:cNvSpPr>
            <a:spLocks noChangeShapeType="1"/>
          </xdr:cNvSpPr>
        </xdr:nvSpPr>
        <xdr:spPr bwMode="auto">
          <a:xfrm flipV="1">
            <a:off x="808" y="300"/>
            <a:ext cx="118" cy="187"/>
          </a:xfrm>
          <a:prstGeom prst="line">
            <a:avLst/>
          </a:prstGeom>
          <a:noFill/>
          <a:ln w="19050">
            <a:solidFill>
              <a:srgbClr xmlns:mc="http://schemas.openxmlformats.org/markup-compatibility/2006" xmlns:a14="http://schemas.microsoft.com/office/drawing/2010/main" val="339966" mc:Ignorable="a14" a14:legacySpreadsheetColorIndex="57"/>
            </a:solidFill>
            <a:round/>
            <a:headEnd/>
            <a:tailEnd/>
          </a:ln>
          <a:extLst>
            <a:ext uri="{909E8E84-426E-40DD-AFC4-6F175D3DCCD1}">
              <a14:hiddenFill xmlns:a14="http://schemas.microsoft.com/office/drawing/2010/main">
                <a:noFill/>
              </a14:hiddenFill>
            </a:ext>
          </a:extLst>
        </xdr:spPr>
      </xdr:sp>
      <xdr:sp macro="" textlink="">
        <xdr:nvSpPr>
          <xdr:cNvPr id="1615" name="Line 6"/>
          <xdr:cNvSpPr>
            <a:spLocks noChangeShapeType="1"/>
          </xdr:cNvSpPr>
        </xdr:nvSpPr>
        <xdr:spPr bwMode="auto">
          <a:xfrm flipH="1">
            <a:off x="903" y="300"/>
            <a:ext cx="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616" name="Line 7"/>
          <xdr:cNvSpPr>
            <a:spLocks noChangeShapeType="1"/>
          </xdr:cNvSpPr>
        </xdr:nvSpPr>
        <xdr:spPr bwMode="auto">
          <a:xfrm flipV="1">
            <a:off x="808" y="440"/>
            <a:ext cx="21" cy="4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617" name="Line 10"/>
          <xdr:cNvSpPr>
            <a:spLocks noChangeShapeType="1"/>
          </xdr:cNvSpPr>
        </xdr:nvSpPr>
        <xdr:spPr bwMode="auto">
          <a:xfrm flipV="1">
            <a:off x="807" y="439"/>
            <a:ext cx="0" cy="51"/>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618" name="Line 11"/>
          <xdr:cNvSpPr>
            <a:spLocks noChangeShapeType="1"/>
          </xdr:cNvSpPr>
        </xdr:nvSpPr>
        <xdr:spPr bwMode="auto">
          <a:xfrm>
            <a:off x="886" y="362"/>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619" name="Oval 12"/>
          <xdr:cNvSpPr>
            <a:spLocks noChangeArrowheads="1"/>
          </xdr:cNvSpPr>
        </xdr:nvSpPr>
        <xdr:spPr bwMode="auto">
          <a:xfrm>
            <a:off x="884" y="359"/>
            <a:ext cx="5" cy="5"/>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37" name="Text Box 13"/>
          <xdr:cNvSpPr txBox="1">
            <a:spLocks noChangeArrowheads="1"/>
          </xdr:cNvSpPr>
        </xdr:nvSpPr>
        <xdr:spPr bwMode="auto">
          <a:xfrm>
            <a:off x="870" y="342"/>
            <a:ext cx="1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p>
        </xdr:txBody>
      </xdr:sp>
      <xdr:sp macro="" textlink="">
        <xdr:nvSpPr>
          <xdr:cNvPr id="1038" name="Text Box 14"/>
          <xdr:cNvSpPr txBox="1">
            <a:spLocks noChangeArrowheads="1"/>
          </xdr:cNvSpPr>
        </xdr:nvSpPr>
        <xdr:spPr bwMode="auto">
          <a:xfrm>
            <a:off x="790" y="497"/>
            <a:ext cx="1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p>
        </xdr:txBody>
      </xdr:sp>
      <xdr:sp macro="" textlink="">
        <xdr:nvSpPr>
          <xdr:cNvPr id="1039" name="Text Box 15"/>
          <xdr:cNvSpPr txBox="1">
            <a:spLocks noChangeArrowheads="1"/>
          </xdr:cNvSpPr>
        </xdr:nvSpPr>
        <xdr:spPr bwMode="auto">
          <a:xfrm>
            <a:off x="933" y="286"/>
            <a:ext cx="1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M</a:t>
            </a:r>
          </a:p>
        </xdr:txBody>
      </xdr:sp>
      <xdr:sp macro="" textlink="">
        <xdr:nvSpPr>
          <xdr:cNvPr id="1623" name="Rectangle 16" descr="noir)"/>
          <xdr:cNvSpPr>
            <a:spLocks noChangeArrowheads="1"/>
          </xdr:cNvSpPr>
        </xdr:nvSpPr>
        <xdr:spPr bwMode="auto">
          <a:xfrm>
            <a:off x="926" y="279"/>
            <a:ext cx="8" cy="34"/>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042" name="Text Box 18"/>
          <xdr:cNvSpPr txBox="1">
            <a:spLocks noChangeArrowheads="1"/>
          </xdr:cNvSpPr>
        </xdr:nvSpPr>
        <xdr:spPr bwMode="auto">
          <a:xfrm>
            <a:off x="809" y="421"/>
            <a:ext cx="28"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Rs</a:t>
            </a:r>
          </a:p>
        </xdr:txBody>
      </xdr:sp>
      <xdr:sp macro="" textlink="">
        <xdr:nvSpPr>
          <xdr:cNvPr id="1043" name="Text Box 19"/>
          <xdr:cNvSpPr txBox="1">
            <a:spLocks noChangeArrowheads="1"/>
          </xdr:cNvSpPr>
        </xdr:nvSpPr>
        <xdr:spPr bwMode="auto">
          <a:xfrm>
            <a:off x="868" y="293"/>
            <a:ext cx="36"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Rm</a:t>
            </a:r>
          </a:p>
        </xdr:txBody>
      </xdr:sp>
      <xdr:sp macro="" textlink="">
        <xdr:nvSpPr>
          <xdr:cNvPr id="1045" name="Text Box 21"/>
          <xdr:cNvSpPr txBox="1">
            <a:spLocks noChangeArrowheads="1"/>
          </xdr:cNvSpPr>
        </xdr:nvSpPr>
        <xdr:spPr bwMode="auto">
          <a:xfrm>
            <a:off x="793" y="236"/>
            <a:ext cx="28"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p>
        </xdr:txBody>
      </xdr:sp>
      <xdr:sp macro="" textlink="">
        <xdr:nvSpPr>
          <xdr:cNvPr id="1046" name="Text Box 22"/>
          <xdr:cNvSpPr txBox="1">
            <a:spLocks noChangeArrowheads="1"/>
          </xdr:cNvSpPr>
        </xdr:nvSpPr>
        <xdr:spPr bwMode="auto">
          <a:xfrm>
            <a:off x="986" y="473"/>
            <a:ext cx="19"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p>
        </xdr:txBody>
      </xdr:sp>
      <xdr:sp macro="" textlink="">
        <xdr:nvSpPr>
          <xdr:cNvPr id="1628" name="Freeform 24"/>
          <xdr:cNvSpPr>
            <a:spLocks/>
          </xdr:cNvSpPr>
        </xdr:nvSpPr>
        <xdr:spPr bwMode="auto">
          <a:xfrm>
            <a:off x="900" y="257"/>
            <a:ext cx="24" cy="38"/>
          </a:xfrm>
          <a:custGeom>
            <a:avLst/>
            <a:gdLst>
              <a:gd name="T0" fmla="*/ 24 w 24"/>
              <a:gd name="T1" fmla="*/ 0 h 30"/>
              <a:gd name="T2" fmla="*/ 0 w 24"/>
              <a:gd name="T3" fmla="*/ 0 h 30"/>
              <a:gd name="T4" fmla="*/ 21 w 24"/>
              <a:gd name="T5" fmla="*/ 48 h 30"/>
              <a:gd name="T6" fmla="*/ 0 60000 65536"/>
              <a:gd name="T7" fmla="*/ 0 60000 65536"/>
              <a:gd name="T8" fmla="*/ 0 60000 65536"/>
            </a:gdLst>
            <a:ahLst/>
            <a:cxnLst>
              <a:cxn ang="T6">
                <a:pos x="T0" y="T1"/>
              </a:cxn>
              <a:cxn ang="T7">
                <a:pos x="T2" y="T3"/>
              </a:cxn>
              <a:cxn ang="T8">
                <a:pos x="T4" y="T5"/>
              </a:cxn>
            </a:cxnLst>
            <a:rect l="0" t="0" r="r" b="b"/>
            <a:pathLst>
              <a:path w="24" h="30">
                <a:moveTo>
                  <a:pt x="24" y="0"/>
                </a:moveTo>
                <a:lnTo>
                  <a:pt x="0" y="0"/>
                </a:lnTo>
                <a:lnTo>
                  <a:pt x="21" y="3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sp macro="" textlink="">
        <xdr:nvSpPr>
          <xdr:cNvPr id="1629" name="Freeform 25"/>
          <xdr:cNvSpPr>
            <a:spLocks/>
          </xdr:cNvSpPr>
        </xdr:nvSpPr>
        <xdr:spPr bwMode="auto">
          <a:xfrm>
            <a:off x="810" y="501"/>
            <a:ext cx="39" cy="21"/>
          </a:xfrm>
          <a:custGeom>
            <a:avLst/>
            <a:gdLst>
              <a:gd name="T0" fmla="*/ 39 w 39"/>
              <a:gd name="T1" fmla="*/ 16 h 28"/>
              <a:gd name="T2" fmla="*/ 15 w 39"/>
              <a:gd name="T3" fmla="*/ 16 h 28"/>
              <a:gd name="T4" fmla="*/ 0 w 39"/>
              <a:gd name="T5" fmla="*/ 0 h 28"/>
              <a:gd name="T6" fmla="*/ 0 60000 65536"/>
              <a:gd name="T7" fmla="*/ 0 60000 65536"/>
              <a:gd name="T8" fmla="*/ 0 60000 65536"/>
            </a:gdLst>
            <a:ahLst/>
            <a:cxnLst>
              <a:cxn ang="T6">
                <a:pos x="T0" y="T1"/>
              </a:cxn>
              <a:cxn ang="T7">
                <a:pos x="T2" y="T3"/>
              </a:cxn>
              <a:cxn ang="T8">
                <a:pos x="T4" y="T5"/>
              </a:cxn>
            </a:cxnLst>
            <a:rect l="0" t="0" r="r" b="b"/>
            <a:pathLst>
              <a:path w="39" h="28">
                <a:moveTo>
                  <a:pt x="39" y="28"/>
                </a:moveTo>
                <a:lnTo>
                  <a:pt x="15" y="28"/>
                </a:lnTo>
                <a:lnTo>
                  <a:pt x="0" y="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sp macro="" textlink="">
        <xdr:nvSpPr>
          <xdr:cNvPr id="1050" name="Text Box 26"/>
          <xdr:cNvSpPr txBox="1">
            <a:spLocks noChangeArrowheads="1"/>
          </xdr:cNvSpPr>
        </xdr:nvSpPr>
        <xdr:spPr bwMode="auto">
          <a:xfrm>
            <a:off x="926" y="244"/>
            <a:ext cx="82"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µ1 = 0</a:t>
            </a:r>
          </a:p>
        </xdr:txBody>
      </xdr:sp>
      <xdr:sp macro="" textlink="">
        <xdr:nvSpPr>
          <xdr:cNvPr id="1051" name="Text Box 27"/>
          <xdr:cNvSpPr txBox="1">
            <a:spLocks noChangeArrowheads="1"/>
          </xdr:cNvSpPr>
        </xdr:nvSpPr>
        <xdr:spPr bwMode="auto">
          <a:xfrm>
            <a:off x="853" y="510"/>
            <a:ext cx="82"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µ2 = 0</a:t>
            </a:r>
          </a:p>
        </xdr:txBody>
      </xdr:sp>
      <xdr:sp macro="" textlink="">
        <xdr:nvSpPr>
          <xdr:cNvPr id="1632" name="Rectangle 28"/>
          <xdr:cNvSpPr>
            <a:spLocks noChangeArrowheads="1"/>
          </xdr:cNvSpPr>
        </xdr:nvSpPr>
        <xdr:spPr bwMode="auto">
          <a:xfrm>
            <a:off x="794" y="477"/>
            <a:ext cx="11" cy="13"/>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sp macro="" textlink="">
        <xdr:nvSpPr>
          <xdr:cNvPr id="1054" name="Text Box 30"/>
          <xdr:cNvSpPr txBox="1">
            <a:spLocks noChangeArrowheads="1"/>
          </xdr:cNvSpPr>
        </xdr:nvSpPr>
        <xdr:spPr bwMode="auto">
          <a:xfrm>
            <a:off x="888" y="370"/>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Pc</a:t>
            </a:r>
          </a:p>
        </xdr:txBody>
      </xdr:sp>
      <xdr:sp macro="" textlink="">
        <xdr:nvSpPr>
          <xdr:cNvPr id="1634" name="Line 31"/>
          <xdr:cNvSpPr>
            <a:spLocks noChangeShapeType="1"/>
          </xdr:cNvSpPr>
        </xdr:nvSpPr>
        <xdr:spPr bwMode="auto">
          <a:xfrm>
            <a:off x="860" y="403"/>
            <a:ext cx="0"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635" name="Oval 32"/>
          <xdr:cNvSpPr>
            <a:spLocks noChangeArrowheads="1"/>
          </xdr:cNvSpPr>
        </xdr:nvSpPr>
        <xdr:spPr bwMode="auto">
          <a:xfrm>
            <a:off x="858" y="400"/>
            <a:ext cx="5" cy="5"/>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57" name="Text Box 33"/>
          <xdr:cNvSpPr txBox="1">
            <a:spLocks noChangeArrowheads="1"/>
          </xdr:cNvSpPr>
        </xdr:nvSpPr>
        <xdr:spPr bwMode="auto">
          <a:xfrm>
            <a:off x="844" y="381"/>
            <a:ext cx="1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p>
        </xdr:txBody>
      </xdr:sp>
      <xdr:sp macro="" textlink="">
        <xdr:nvSpPr>
          <xdr:cNvPr id="1058" name="Text Box 34"/>
          <xdr:cNvSpPr txBox="1">
            <a:spLocks noChangeArrowheads="1"/>
          </xdr:cNvSpPr>
        </xdr:nvSpPr>
        <xdr:spPr bwMode="auto">
          <a:xfrm>
            <a:off x="847" y="423"/>
            <a:ext cx="2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Pe</a:t>
            </a:r>
          </a:p>
        </xdr:txBody>
      </xdr:sp>
      <xdr:sp macro="" textlink="">
        <xdr:nvSpPr>
          <xdr:cNvPr id="1638" name="Line 5"/>
          <xdr:cNvSpPr>
            <a:spLocks noChangeShapeType="1"/>
          </xdr:cNvSpPr>
        </xdr:nvSpPr>
        <xdr:spPr bwMode="auto">
          <a:xfrm>
            <a:off x="926" y="276"/>
            <a:ext cx="0" cy="2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39" name="Arc 35"/>
          <xdr:cNvSpPr>
            <a:spLocks/>
          </xdr:cNvSpPr>
        </xdr:nvSpPr>
        <xdr:spPr bwMode="auto">
          <a:xfrm>
            <a:off x="806" y="448"/>
            <a:ext cx="46" cy="43"/>
          </a:xfrm>
          <a:custGeom>
            <a:avLst/>
            <a:gdLst>
              <a:gd name="T0" fmla="*/ 0 w 21600"/>
              <a:gd name="T1" fmla="*/ 0 h 17759"/>
              <a:gd name="T2" fmla="*/ 0 w 21600"/>
              <a:gd name="T3" fmla="*/ 0 h 17759"/>
              <a:gd name="T4" fmla="*/ 0 w 21600"/>
              <a:gd name="T5" fmla="*/ 0 h 17759"/>
              <a:gd name="T6" fmla="*/ 0 60000 65536"/>
              <a:gd name="T7" fmla="*/ 0 60000 65536"/>
              <a:gd name="T8" fmla="*/ 0 60000 65536"/>
            </a:gdLst>
            <a:ahLst/>
            <a:cxnLst>
              <a:cxn ang="T6">
                <a:pos x="T0" y="T1"/>
              </a:cxn>
              <a:cxn ang="T7">
                <a:pos x="T2" y="T3"/>
              </a:cxn>
              <a:cxn ang="T8">
                <a:pos x="T4" y="T5"/>
              </a:cxn>
            </a:cxnLst>
            <a:rect l="0" t="0" r="r" b="b"/>
            <a:pathLst>
              <a:path w="21600" h="17759" fill="none" extrusionOk="0">
                <a:moveTo>
                  <a:pt x="12295" y="-1"/>
                </a:moveTo>
                <a:cubicBezTo>
                  <a:pt x="18122" y="4034"/>
                  <a:pt x="21600" y="10671"/>
                  <a:pt x="21600" y="17759"/>
                </a:cubicBezTo>
              </a:path>
              <a:path w="21600" h="17759" stroke="0" extrusionOk="0">
                <a:moveTo>
                  <a:pt x="12295" y="-1"/>
                </a:moveTo>
                <a:cubicBezTo>
                  <a:pt x="18122" y="4034"/>
                  <a:pt x="21600" y="10671"/>
                  <a:pt x="21600" y="17759"/>
                </a:cubicBezTo>
                <a:lnTo>
                  <a:pt x="0" y="17759"/>
                </a:lnTo>
                <a:lnTo>
                  <a:pt x="12295" y="-1"/>
                </a:lnTo>
                <a:close/>
              </a:path>
            </a:pathLst>
          </a:cu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60" name="Text Box 36"/>
          <xdr:cNvSpPr txBox="1">
            <a:spLocks noChangeArrowheads="1"/>
          </xdr:cNvSpPr>
        </xdr:nvSpPr>
        <xdr:spPr bwMode="auto">
          <a:xfrm>
            <a:off x="847" y="451"/>
            <a:ext cx="23"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200" b="0" i="0" u="none" strike="noStrike" baseline="0">
                <a:solidFill>
                  <a:srgbClr val="000000"/>
                </a:solidFill>
                <a:latin typeface="Arial"/>
                <a:cs typeface="Arial"/>
              </a:rPr>
              <a:t>α</a:t>
            </a:r>
          </a:p>
        </xdr:txBody>
      </xdr:sp>
      <xdr:sp macro="" textlink="">
        <xdr:nvSpPr>
          <xdr:cNvPr id="1641" name="Line 38"/>
          <xdr:cNvSpPr>
            <a:spLocks noChangeShapeType="1"/>
          </xdr:cNvSpPr>
        </xdr:nvSpPr>
        <xdr:spPr bwMode="auto">
          <a:xfrm>
            <a:off x="875" y="379"/>
            <a:ext cx="0" cy="43"/>
          </a:xfrm>
          <a:prstGeom prst="line">
            <a:avLst/>
          </a:prstGeom>
          <a:noFill/>
          <a:ln w="9525">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642" name="Oval 39"/>
          <xdr:cNvSpPr>
            <a:spLocks noChangeArrowheads="1"/>
          </xdr:cNvSpPr>
        </xdr:nvSpPr>
        <xdr:spPr bwMode="auto">
          <a:xfrm>
            <a:off x="873" y="375"/>
            <a:ext cx="5" cy="6"/>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064" name="Text Box 40"/>
          <xdr:cNvSpPr txBox="1">
            <a:spLocks noChangeArrowheads="1"/>
          </xdr:cNvSpPr>
        </xdr:nvSpPr>
        <xdr:spPr bwMode="auto">
          <a:xfrm>
            <a:off x="879" y="408"/>
            <a:ext cx="25"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Pr</a:t>
            </a:r>
          </a:p>
        </xdr:txBody>
      </xdr:sp>
      <xdr:sp macro="" textlink="">
        <xdr:nvSpPr>
          <xdr:cNvPr id="1065" name="Text Box 41"/>
          <xdr:cNvSpPr txBox="1">
            <a:spLocks noChangeArrowheads="1"/>
          </xdr:cNvSpPr>
        </xdr:nvSpPr>
        <xdr:spPr bwMode="auto">
          <a:xfrm>
            <a:off x="859" y="359"/>
            <a:ext cx="1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B</a:t>
            </a:r>
          </a:p>
        </xdr:txBody>
      </xdr:sp>
      <xdr:sp macro="" textlink="">
        <xdr:nvSpPr>
          <xdr:cNvPr id="1067" name="Text Box 43"/>
          <xdr:cNvSpPr txBox="1">
            <a:spLocks noChangeArrowheads="1"/>
          </xdr:cNvSpPr>
        </xdr:nvSpPr>
        <xdr:spPr bwMode="auto">
          <a:xfrm>
            <a:off x="772" y="421"/>
            <a:ext cx="3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Rsy</a:t>
            </a:r>
          </a:p>
        </xdr:txBody>
      </xdr:sp>
      <xdr:sp macro="" textlink="">
        <xdr:nvSpPr>
          <xdr:cNvPr id="1068" name="Text Box 44"/>
          <xdr:cNvSpPr txBox="1">
            <a:spLocks noChangeArrowheads="1"/>
          </xdr:cNvSpPr>
        </xdr:nvSpPr>
        <xdr:spPr bwMode="auto">
          <a:xfrm>
            <a:off x="819" y="467"/>
            <a:ext cx="3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Rsx</a:t>
            </a:r>
          </a:p>
        </xdr:txBody>
      </xdr:sp>
      <xdr:sp macro="" textlink="">
        <xdr:nvSpPr>
          <xdr:cNvPr id="1647" name="Line 8"/>
          <xdr:cNvSpPr>
            <a:spLocks noChangeShapeType="1"/>
          </xdr:cNvSpPr>
        </xdr:nvSpPr>
        <xdr:spPr bwMode="auto">
          <a:xfrm>
            <a:off x="806" y="489"/>
            <a:ext cx="24" cy="0"/>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264" name="Text Box 240"/>
          <xdr:cNvSpPr txBox="1">
            <a:spLocks noChangeArrowheads="1"/>
          </xdr:cNvSpPr>
        </xdr:nvSpPr>
        <xdr:spPr bwMode="auto">
          <a:xfrm>
            <a:off x="742" y="362"/>
            <a:ext cx="5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Fig. 1a</a:t>
            </a:r>
          </a:p>
        </xdr:txBody>
      </xdr:sp>
    </xdr:grpSp>
    <xdr:clientData/>
  </xdr:twoCellAnchor>
  <xdr:twoCellAnchor>
    <xdr:from>
      <xdr:col>10</xdr:col>
      <xdr:colOff>670560</xdr:colOff>
      <xdr:row>34</xdr:row>
      <xdr:rowOff>129540</xdr:rowOff>
    </xdr:from>
    <xdr:to>
      <xdr:col>14</xdr:col>
      <xdr:colOff>335280</xdr:colOff>
      <xdr:row>49</xdr:row>
      <xdr:rowOff>76200</xdr:rowOff>
    </xdr:to>
    <xdr:grpSp>
      <xdr:nvGrpSpPr>
        <xdr:cNvPr id="1529" name="Group 381"/>
        <xdr:cNvGrpSpPr>
          <a:grpSpLocks/>
        </xdr:cNvGrpSpPr>
      </xdr:nvGrpSpPr>
      <xdr:grpSpPr bwMode="auto">
        <a:xfrm>
          <a:off x="7994227" y="7139940"/>
          <a:ext cx="2636520" cy="2867660"/>
          <a:chOff x="749" y="644"/>
          <a:chExt cx="266" cy="294"/>
        </a:xfrm>
      </xdr:grpSpPr>
      <xdr:sp macro="" textlink="">
        <xdr:nvSpPr>
          <xdr:cNvPr id="1574" name="Rectangle 327" descr="noir)"/>
          <xdr:cNvSpPr>
            <a:spLocks noChangeArrowheads="1"/>
          </xdr:cNvSpPr>
        </xdr:nvSpPr>
        <xdr:spPr bwMode="auto">
          <a:xfrm>
            <a:off x="800" y="901"/>
            <a:ext cx="21" cy="7"/>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575" name="Line 328"/>
          <xdr:cNvSpPr>
            <a:spLocks noChangeShapeType="1"/>
          </xdr:cNvSpPr>
        </xdr:nvSpPr>
        <xdr:spPr bwMode="auto">
          <a:xfrm rot="-5400000">
            <a:off x="883" y="792"/>
            <a:ext cx="2" cy="214"/>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576" name="Line 329"/>
          <xdr:cNvSpPr>
            <a:spLocks noChangeShapeType="1"/>
          </xdr:cNvSpPr>
        </xdr:nvSpPr>
        <xdr:spPr bwMode="auto">
          <a:xfrm flipV="1">
            <a:off x="813" y="664"/>
            <a:ext cx="0" cy="262"/>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577" name="Line 330"/>
          <xdr:cNvSpPr>
            <a:spLocks noChangeShapeType="1"/>
          </xdr:cNvSpPr>
        </xdr:nvSpPr>
        <xdr:spPr bwMode="auto">
          <a:xfrm flipV="1">
            <a:off x="815" y="708"/>
            <a:ext cx="118" cy="188"/>
          </a:xfrm>
          <a:prstGeom prst="line">
            <a:avLst/>
          </a:prstGeom>
          <a:noFill/>
          <a:ln w="19050">
            <a:solidFill>
              <a:srgbClr xmlns:mc="http://schemas.openxmlformats.org/markup-compatibility/2006" xmlns:a14="http://schemas.microsoft.com/office/drawing/2010/main" val="339966" mc:Ignorable="a14" a14:legacySpreadsheetColorIndex="57"/>
            </a:solidFill>
            <a:round/>
            <a:headEnd/>
            <a:tailEnd/>
          </a:ln>
          <a:extLst>
            <a:ext uri="{909E8E84-426E-40DD-AFC4-6F175D3DCCD1}">
              <a14:hiddenFill xmlns:a14="http://schemas.microsoft.com/office/drawing/2010/main">
                <a:noFill/>
              </a14:hiddenFill>
            </a:ext>
          </a:extLst>
        </xdr:spPr>
      </xdr:sp>
      <xdr:sp macro="" textlink="">
        <xdr:nvSpPr>
          <xdr:cNvPr id="1578" name="Line 331"/>
          <xdr:cNvSpPr>
            <a:spLocks noChangeShapeType="1"/>
          </xdr:cNvSpPr>
        </xdr:nvSpPr>
        <xdr:spPr bwMode="auto">
          <a:xfrm flipH="1">
            <a:off x="910" y="708"/>
            <a:ext cx="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79" name="Line 332"/>
          <xdr:cNvSpPr>
            <a:spLocks noChangeShapeType="1"/>
          </xdr:cNvSpPr>
        </xdr:nvSpPr>
        <xdr:spPr bwMode="auto">
          <a:xfrm flipV="1">
            <a:off x="815" y="849"/>
            <a:ext cx="21" cy="4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80" name="Line 333"/>
          <xdr:cNvSpPr>
            <a:spLocks noChangeShapeType="1"/>
          </xdr:cNvSpPr>
        </xdr:nvSpPr>
        <xdr:spPr bwMode="auto">
          <a:xfrm flipV="1">
            <a:off x="814" y="847"/>
            <a:ext cx="0" cy="52"/>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581" name="Line 334"/>
          <xdr:cNvSpPr>
            <a:spLocks noChangeShapeType="1"/>
          </xdr:cNvSpPr>
        </xdr:nvSpPr>
        <xdr:spPr bwMode="auto">
          <a:xfrm>
            <a:off x="893" y="770"/>
            <a:ext cx="0" cy="3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82" name="Oval 335"/>
          <xdr:cNvSpPr>
            <a:spLocks noChangeArrowheads="1"/>
          </xdr:cNvSpPr>
        </xdr:nvSpPr>
        <xdr:spPr bwMode="auto">
          <a:xfrm>
            <a:off x="891" y="767"/>
            <a:ext cx="5"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360" name="Text Box 336"/>
          <xdr:cNvSpPr txBox="1">
            <a:spLocks noChangeArrowheads="1"/>
          </xdr:cNvSpPr>
        </xdr:nvSpPr>
        <xdr:spPr bwMode="auto">
          <a:xfrm>
            <a:off x="877" y="750"/>
            <a:ext cx="1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p>
        </xdr:txBody>
      </xdr:sp>
      <xdr:sp macro="" textlink="">
        <xdr:nvSpPr>
          <xdr:cNvPr id="1361" name="Text Box 337"/>
          <xdr:cNvSpPr txBox="1">
            <a:spLocks noChangeArrowheads="1"/>
          </xdr:cNvSpPr>
        </xdr:nvSpPr>
        <xdr:spPr bwMode="auto">
          <a:xfrm>
            <a:off x="797" y="906"/>
            <a:ext cx="1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p>
        </xdr:txBody>
      </xdr:sp>
      <xdr:sp macro="" textlink="">
        <xdr:nvSpPr>
          <xdr:cNvPr id="1362" name="Text Box 338"/>
          <xdr:cNvSpPr txBox="1">
            <a:spLocks noChangeArrowheads="1"/>
          </xdr:cNvSpPr>
        </xdr:nvSpPr>
        <xdr:spPr bwMode="auto">
          <a:xfrm>
            <a:off x="940" y="694"/>
            <a:ext cx="1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M</a:t>
            </a:r>
          </a:p>
        </xdr:txBody>
      </xdr:sp>
      <xdr:sp macro="" textlink="">
        <xdr:nvSpPr>
          <xdr:cNvPr id="1586" name="Rectangle 339" descr="noir)"/>
          <xdr:cNvSpPr>
            <a:spLocks noChangeArrowheads="1"/>
          </xdr:cNvSpPr>
        </xdr:nvSpPr>
        <xdr:spPr bwMode="auto">
          <a:xfrm>
            <a:off x="933" y="688"/>
            <a:ext cx="8" cy="33"/>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364" name="Text Box 340"/>
          <xdr:cNvSpPr txBox="1">
            <a:spLocks noChangeArrowheads="1"/>
          </xdr:cNvSpPr>
        </xdr:nvSpPr>
        <xdr:spPr bwMode="auto">
          <a:xfrm>
            <a:off x="816" y="830"/>
            <a:ext cx="28"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Rs</a:t>
            </a:r>
          </a:p>
        </xdr:txBody>
      </xdr:sp>
      <xdr:sp macro="" textlink="">
        <xdr:nvSpPr>
          <xdr:cNvPr id="1365" name="Text Box 341"/>
          <xdr:cNvSpPr txBox="1">
            <a:spLocks noChangeArrowheads="1"/>
          </xdr:cNvSpPr>
        </xdr:nvSpPr>
        <xdr:spPr bwMode="auto">
          <a:xfrm>
            <a:off x="869" y="701"/>
            <a:ext cx="42"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Rm</a:t>
            </a:r>
          </a:p>
        </xdr:txBody>
      </xdr:sp>
      <xdr:sp macro="" textlink="">
        <xdr:nvSpPr>
          <xdr:cNvPr id="1366" name="Text Box 342"/>
          <xdr:cNvSpPr txBox="1">
            <a:spLocks noChangeArrowheads="1"/>
          </xdr:cNvSpPr>
        </xdr:nvSpPr>
        <xdr:spPr bwMode="auto">
          <a:xfrm>
            <a:off x="800" y="644"/>
            <a:ext cx="28"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p>
        </xdr:txBody>
      </xdr:sp>
      <xdr:sp macro="" textlink="">
        <xdr:nvSpPr>
          <xdr:cNvPr id="1367" name="Text Box 343"/>
          <xdr:cNvSpPr txBox="1">
            <a:spLocks noChangeArrowheads="1"/>
          </xdr:cNvSpPr>
        </xdr:nvSpPr>
        <xdr:spPr bwMode="auto">
          <a:xfrm>
            <a:off x="993" y="882"/>
            <a:ext cx="19"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p>
        </xdr:txBody>
      </xdr:sp>
      <xdr:sp macro="" textlink="">
        <xdr:nvSpPr>
          <xdr:cNvPr id="1591" name="Freeform 344"/>
          <xdr:cNvSpPr>
            <a:spLocks/>
          </xdr:cNvSpPr>
        </xdr:nvSpPr>
        <xdr:spPr bwMode="auto">
          <a:xfrm>
            <a:off x="907" y="665"/>
            <a:ext cx="24" cy="38"/>
          </a:xfrm>
          <a:custGeom>
            <a:avLst/>
            <a:gdLst>
              <a:gd name="T0" fmla="*/ 24 w 24"/>
              <a:gd name="T1" fmla="*/ 0 h 30"/>
              <a:gd name="T2" fmla="*/ 0 w 24"/>
              <a:gd name="T3" fmla="*/ 0 h 30"/>
              <a:gd name="T4" fmla="*/ 21 w 24"/>
              <a:gd name="T5" fmla="*/ 48 h 30"/>
              <a:gd name="T6" fmla="*/ 0 60000 65536"/>
              <a:gd name="T7" fmla="*/ 0 60000 65536"/>
              <a:gd name="T8" fmla="*/ 0 60000 65536"/>
            </a:gdLst>
            <a:ahLst/>
            <a:cxnLst>
              <a:cxn ang="T6">
                <a:pos x="T0" y="T1"/>
              </a:cxn>
              <a:cxn ang="T7">
                <a:pos x="T2" y="T3"/>
              </a:cxn>
              <a:cxn ang="T8">
                <a:pos x="T4" y="T5"/>
              </a:cxn>
            </a:cxnLst>
            <a:rect l="0" t="0" r="r" b="b"/>
            <a:pathLst>
              <a:path w="24" h="30">
                <a:moveTo>
                  <a:pt x="24" y="0"/>
                </a:moveTo>
                <a:lnTo>
                  <a:pt x="0" y="0"/>
                </a:lnTo>
                <a:lnTo>
                  <a:pt x="21" y="3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sp macro="" textlink="">
        <xdr:nvSpPr>
          <xdr:cNvPr id="1592" name="Freeform 345"/>
          <xdr:cNvSpPr>
            <a:spLocks/>
          </xdr:cNvSpPr>
        </xdr:nvSpPr>
        <xdr:spPr bwMode="auto">
          <a:xfrm>
            <a:off x="817" y="910"/>
            <a:ext cx="39" cy="21"/>
          </a:xfrm>
          <a:custGeom>
            <a:avLst/>
            <a:gdLst>
              <a:gd name="T0" fmla="*/ 39 w 39"/>
              <a:gd name="T1" fmla="*/ 16 h 28"/>
              <a:gd name="T2" fmla="*/ 15 w 39"/>
              <a:gd name="T3" fmla="*/ 16 h 28"/>
              <a:gd name="T4" fmla="*/ 0 w 39"/>
              <a:gd name="T5" fmla="*/ 0 h 28"/>
              <a:gd name="T6" fmla="*/ 0 60000 65536"/>
              <a:gd name="T7" fmla="*/ 0 60000 65536"/>
              <a:gd name="T8" fmla="*/ 0 60000 65536"/>
            </a:gdLst>
            <a:ahLst/>
            <a:cxnLst>
              <a:cxn ang="T6">
                <a:pos x="T0" y="T1"/>
              </a:cxn>
              <a:cxn ang="T7">
                <a:pos x="T2" y="T3"/>
              </a:cxn>
              <a:cxn ang="T8">
                <a:pos x="T4" y="T5"/>
              </a:cxn>
            </a:cxnLst>
            <a:rect l="0" t="0" r="r" b="b"/>
            <a:pathLst>
              <a:path w="39" h="28">
                <a:moveTo>
                  <a:pt x="39" y="28"/>
                </a:moveTo>
                <a:lnTo>
                  <a:pt x="15" y="28"/>
                </a:lnTo>
                <a:lnTo>
                  <a:pt x="0" y="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sp macro="" textlink="">
        <xdr:nvSpPr>
          <xdr:cNvPr id="1370" name="Text Box 346"/>
          <xdr:cNvSpPr txBox="1">
            <a:spLocks noChangeArrowheads="1"/>
          </xdr:cNvSpPr>
        </xdr:nvSpPr>
        <xdr:spPr bwMode="auto">
          <a:xfrm>
            <a:off x="933" y="652"/>
            <a:ext cx="82"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µ1 = 0</a:t>
            </a:r>
          </a:p>
        </xdr:txBody>
      </xdr:sp>
      <xdr:sp macro="" textlink="">
        <xdr:nvSpPr>
          <xdr:cNvPr id="1371" name="Text Box 347"/>
          <xdr:cNvSpPr txBox="1">
            <a:spLocks noChangeArrowheads="1"/>
          </xdr:cNvSpPr>
        </xdr:nvSpPr>
        <xdr:spPr bwMode="auto">
          <a:xfrm>
            <a:off x="860" y="919"/>
            <a:ext cx="82"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µ2 = 0</a:t>
            </a:r>
          </a:p>
        </xdr:txBody>
      </xdr:sp>
      <xdr:sp macro="" textlink="">
        <xdr:nvSpPr>
          <xdr:cNvPr id="1373" name="Text Box 349"/>
          <xdr:cNvSpPr txBox="1">
            <a:spLocks noChangeArrowheads="1"/>
          </xdr:cNvSpPr>
        </xdr:nvSpPr>
        <xdr:spPr bwMode="auto">
          <a:xfrm>
            <a:off x="895" y="778"/>
            <a:ext cx="26"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Pc</a:t>
            </a:r>
          </a:p>
        </xdr:txBody>
      </xdr:sp>
      <xdr:sp macro="" textlink="">
        <xdr:nvSpPr>
          <xdr:cNvPr id="1596" name="Line 350"/>
          <xdr:cNvSpPr>
            <a:spLocks noChangeShapeType="1"/>
          </xdr:cNvSpPr>
        </xdr:nvSpPr>
        <xdr:spPr bwMode="auto">
          <a:xfrm>
            <a:off x="867" y="812"/>
            <a:ext cx="0"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97" name="Oval 351"/>
          <xdr:cNvSpPr>
            <a:spLocks noChangeArrowheads="1"/>
          </xdr:cNvSpPr>
        </xdr:nvSpPr>
        <xdr:spPr bwMode="auto">
          <a:xfrm>
            <a:off x="865" y="808"/>
            <a:ext cx="5"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376" name="Text Box 352"/>
          <xdr:cNvSpPr txBox="1">
            <a:spLocks noChangeArrowheads="1"/>
          </xdr:cNvSpPr>
        </xdr:nvSpPr>
        <xdr:spPr bwMode="auto">
          <a:xfrm>
            <a:off x="851" y="789"/>
            <a:ext cx="1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p>
        </xdr:txBody>
      </xdr:sp>
      <xdr:sp macro="" textlink="">
        <xdr:nvSpPr>
          <xdr:cNvPr id="1377" name="Text Box 353"/>
          <xdr:cNvSpPr txBox="1">
            <a:spLocks noChangeArrowheads="1"/>
          </xdr:cNvSpPr>
        </xdr:nvSpPr>
        <xdr:spPr bwMode="auto">
          <a:xfrm>
            <a:off x="854" y="832"/>
            <a:ext cx="26"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Pe</a:t>
            </a:r>
          </a:p>
        </xdr:txBody>
      </xdr:sp>
      <xdr:sp macro="" textlink="">
        <xdr:nvSpPr>
          <xdr:cNvPr id="1600" name="Line 354"/>
          <xdr:cNvSpPr>
            <a:spLocks noChangeShapeType="1"/>
          </xdr:cNvSpPr>
        </xdr:nvSpPr>
        <xdr:spPr bwMode="auto">
          <a:xfrm>
            <a:off x="933" y="684"/>
            <a:ext cx="0" cy="2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01" name="Arc 355"/>
          <xdr:cNvSpPr>
            <a:spLocks/>
          </xdr:cNvSpPr>
        </xdr:nvSpPr>
        <xdr:spPr bwMode="auto">
          <a:xfrm>
            <a:off x="813" y="856"/>
            <a:ext cx="46" cy="44"/>
          </a:xfrm>
          <a:custGeom>
            <a:avLst/>
            <a:gdLst>
              <a:gd name="T0" fmla="*/ 0 w 21600"/>
              <a:gd name="T1" fmla="*/ 0 h 17759"/>
              <a:gd name="T2" fmla="*/ 0 w 21600"/>
              <a:gd name="T3" fmla="*/ 0 h 17759"/>
              <a:gd name="T4" fmla="*/ 0 w 21600"/>
              <a:gd name="T5" fmla="*/ 0 h 17759"/>
              <a:gd name="T6" fmla="*/ 0 60000 65536"/>
              <a:gd name="T7" fmla="*/ 0 60000 65536"/>
              <a:gd name="T8" fmla="*/ 0 60000 65536"/>
            </a:gdLst>
            <a:ahLst/>
            <a:cxnLst>
              <a:cxn ang="T6">
                <a:pos x="T0" y="T1"/>
              </a:cxn>
              <a:cxn ang="T7">
                <a:pos x="T2" y="T3"/>
              </a:cxn>
              <a:cxn ang="T8">
                <a:pos x="T4" y="T5"/>
              </a:cxn>
            </a:cxnLst>
            <a:rect l="0" t="0" r="r" b="b"/>
            <a:pathLst>
              <a:path w="21600" h="17759" fill="none" extrusionOk="0">
                <a:moveTo>
                  <a:pt x="12295" y="-1"/>
                </a:moveTo>
                <a:cubicBezTo>
                  <a:pt x="18122" y="4034"/>
                  <a:pt x="21600" y="10671"/>
                  <a:pt x="21600" y="17759"/>
                </a:cubicBezTo>
              </a:path>
              <a:path w="21600" h="17759" stroke="0" extrusionOk="0">
                <a:moveTo>
                  <a:pt x="12295" y="-1"/>
                </a:moveTo>
                <a:cubicBezTo>
                  <a:pt x="18122" y="4034"/>
                  <a:pt x="21600" y="10671"/>
                  <a:pt x="21600" y="17759"/>
                </a:cubicBezTo>
                <a:lnTo>
                  <a:pt x="0" y="17759"/>
                </a:lnTo>
                <a:lnTo>
                  <a:pt x="12295" y="-1"/>
                </a:lnTo>
                <a:close/>
              </a:path>
            </a:pathLst>
          </a:cu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380" name="Text Box 356"/>
          <xdr:cNvSpPr txBox="1">
            <a:spLocks noChangeArrowheads="1"/>
          </xdr:cNvSpPr>
        </xdr:nvSpPr>
        <xdr:spPr bwMode="auto">
          <a:xfrm>
            <a:off x="854" y="860"/>
            <a:ext cx="23"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200" b="0" i="0" u="none" strike="noStrike" baseline="0">
                <a:solidFill>
                  <a:srgbClr val="000000"/>
                </a:solidFill>
                <a:latin typeface="Arial"/>
                <a:cs typeface="Arial"/>
              </a:rPr>
              <a:t>α</a:t>
            </a:r>
          </a:p>
        </xdr:txBody>
      </xdr:sp>
      <xdr:sp macro="" textlink="">
        <xdr:nvSpPr>
          <xdr:cNvPr id="1603" name="Line 357"/>
          <xdr:cNvSpPr>
            <a:spLocks noChangeShapeType="1"/>
          </xdr:cNvSpPr>
        </xdr:nvSpPr>
        <xdr:spPr bwMode="auto">
          <a:xfrm>
            <a:off x="882" y="787"/>
            <a:ext cx="0" cy="44"/>
          </a:xfrm>
          <a:prstGeom prst="line">
            <a:avLst/>
          </a:prstGeom>
          <a:noFill/>
          <a:ln w="9525">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604" name="Oval 358"/>
          <xdr:cNvSpPr>
            <a:spLocks noChangeArrowheads="1"/>
          </xdr:cNvSpPr>
        </xdr:nvSpPr>
        <xdr:spPr bwMode="auto">
          <a:xfrm>
            <a:off x="880" y="784"/>
            <a:ext cx="5" cy="5"/>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383" name="Text Box 359"/>
          <xdr:cNvSpPr txBox="1">
            <a:spLocks noChangeArrowheads="1"/>
          </xdr:cNvSpPr>
        </xdr:nvSpPr>
        <xdr:spPr bwMode="auto">
          <a:xfrm>
            <a:off x="886" y="816"/>
            <a:ext cx="25"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Pr</a:t>
            </a:r>
          </a:p>
        </xdr:txBody>
      </xdr:sp>
      <xdr:sp macro="" textlink="">
        <xdr:nvSpPr>
          <xdr:cNvPr id="1384" name="Text Box 360"/>
          <xdr:cNvSpPr txBox="1">
            <a:spLocks noChangeArrowheads="1"/>
          </xdr:cNvSpPr>
        </xdr:nvSpPr>
        <xdr:spPr bwMode="auto">
          <a:xfrm>
            <a:off x="866" y="767"/>
            <a:ext cx="1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B</a:t>
            </a:r>
          </a:p>
        </xdr:txBody>
      </xdr:sp>
      <xdr:sp macro="" textlink="">
        <xdr:nvSpPr>
          <xdr:cNvPr id="1385" name="Text Box 361"/>
          <xdr:cNvSpPr txBox="1">
            <a:spLocks noChangeArrowheads="1"/>
          </xdr:cNvSpPr>
        </xdr:nvSpPr>
        <xdr:spPr bwMode="auto">
          <a:xfrm>
            <a:off x="779" y="830"/>
            <a:ext cx="3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Rsy</a:t>
            </a:r>
          </a:p>
        </xdr:txBody>
      </xdr:sp>
      <xdr:sp macro="" textlink="">
        <xdr:nvSpPr>
          <xdr:cNvPr id="1386" name="Text Box 362"/>
          <xdr:cNvSpPr txBox="1">
            <a:spLocks noChangeArrowheads="1"/>
          </xdr:cNvSpPr>
        </xdr:nvSpPr>
        <xdr:spPr bwMode="auto">
          <a:xfrm>
            <a:off x="826" y="875"/>
            <a:ext cx="34"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Rsx</a:t>
            </a:r>
          </a:p>
        </xdr:txBody>
      </xdr:sp>
      <xdr:sp macro="" textlink="">
        <xdr:nvSpPr>
          <xdr:cNvPr id="1609" name="Line 363"/>
          <xdr:cNvSpPr>
            <a:spLocks noChangeShapeType="1"/>
          </xdr:cNvSpPr>
        </xdr:nvSpPr>
        <xdr:spPr bwMode="auto">
          <a:xfrm>
            <a:off x="813" y="898"/>
            <a:ext cx="24" cy="0"/>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388" name="Text Box 364"/>
          <xdr:cNvSpPr txBox="1">
            <a:spLocks noChangeArrowheads="1"/>
          </xdr:cNvSpPr>
        </xdr:nvSpPr>
        <xdr:spPr bwMode="auto">
          <a:xfrm>
            <a:off x="749" y="770"/>
            <a:ext cx="61"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Fig. 1b</a:t>
            </a:r>
          </a:p>
        </xdr:txBody>
      </xdr:sp>
    </xdr:grpSp>
    <xdr:clientData/>
  </xdr:twoCellAnchor>
  <xdr:twoCellAnchor>
    <xdr:from>
      <xdr:col>10</xdr:col>
      <xdr:colOff>670560</xdr:colOff>
      <xdr:row>68</xdr:row>
      <xdr:rowOff>60960</xdr:rowOff>
    </xdr:from>
    <xdr:to>
      <xdr:col>14</xdr:col>
      <xdr:colOff>297180</xdr:colOff>
      <xdr:row>82</xdr:row>
      <xdr:rowOff>144780</xdr:rowOff>
    </xdr:to>
    <xdr:grpSp>
      <xdr:nvGrpSpPr>
        <xdr:cNvPr id="1530" name="Group 380"/>
        <xdr:cNvGrpSpPr>
          <a:grpSpLocks/>
        </xdr:cNvGrpSpPr>
      </xdr:nvGrpSpPr>
      <xdr:grpSpPr bwMode="auto">
        <a:xfrm>
          <a:off x="7994227" y="13768493"/>
          <a:ext cx="2598420" cy="2810087"/>
          <a:chOff x="742" y="1147"/>
          <a:chExt cx="262" cy="289"/>
        </a:xfrm>
      </xdr:grpSpPr>
      <xdr:sp macro="" textlink="">
        <xdr:nvSpPr>
          <xdr:cNvPr id="1531" name="Rectangle 47" descr="noir)"/>
          <xdr:cNvSpPr>
            <a:spLocks noChangeArrowheads="1"/>
          </xdr:cNvSpPr>
        </xdr:nvSpPr>
        <xdr:spPr bwMode="auto">
          <a:xfrm>
            <a:off x="793" y="1402"/>
            <a:ext cx="21" cy="6"/>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532" name="Line 48"/>
          <xdr:cNvSpPr>
            <a:spLocks noChangeShapeType="1"/>
          </xdr:cNvSpPr>
        </xdr:nvSpPr>
        <xdr:spPr bwMode="auto">
          <a:xfrm rot="-5400000">
            <a:off x="876" y="1293"/>
            <a:ext cx="2" cy="214"/>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533" name="Line 49"/>
          <xdr:cNvSpPr>
            <a:spLocks noChangeShapeType="1"/>
          </xdr:cNvSpPr>
        </xdr:nvSpPr>
        <xdr:spPr bwMode="auto">
          <a:xfrm flipV="1">
            <a:off x="806" y="1171"/>
            <a:ext cx="0" cy="255"/>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534" name="Line 50"/>
          <xdr:cNvSpPr>
            <a:spLocks noChangeShapeType="1"/>
          </xdr:cNvSpPr>
        </xdr:nvSpPr>
        <xdr:spPr bwMode="auto">
          <a:xfrm flipV="1">
            <a:off x="808" y="1213"/>
            <a:ext cx="118" cy="184"/>
          </a:xfrm>
          <a:prstGeom prst="line">
            <a:avLst/>
          </a:prstGeom>
          <a:noFill/>
          <a:ln w="19050">
            <a:solidFill>
              <a:srgbClr xmlns:mc="http://schemas.openxmlformats.org/markup-compatibility/2006" xmlns:a14="http://schemas.microsoft.com/office/drawing/2010/main" val="339966" mc:Ignorable="a14" a14:legacySpreadsheetColorIndex="57"/>
            </a:solidFill>
            <a:round/>
            <a:headEnd/>
            <a:tailEnd/>
          </a:ln>
          <a:extLst>
            <a:ext uri="{909E8E84-426E-40DD-AFC4-6F175D3DCCD1}">
              <a14:hiddenFill xmlns:a14="http://schemas.microsoft.com/office/drawing/2010/main">
                <a:noFill/>
              </a14:hiddenFill>
            </a:ext>
          </a:extLst>
        </xdr:spPr>
      </xdr:sp>
      <xdr:sp macro="" textlink="">
        <xdr:nvSpPr>
          <xdr:cNvPr id="1535" name="Line 51"/>
          <xdr:cNvSpPr>
            <a:spLocks noChangeShapeType="1"/>
          </xdr:cNvSpPr>
        </xdr:nvSpPr>
        <xdr:spPr bwMode="auto">
          <a:xfrm flipH="1" flipV="1">
            <a:off x="900" y="1205"/>
            <a:ext cx="25"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36" name="Line 52"/>
          <xdr:cNvSpPr>
            <a:spLocks noChangeShapeType="1"/>
          </xdr:cNvSpPr>
        </xdr:nvSpPr>
        <xdr:spPr bwMode="auto">
          <a:xfrm flipV="1">
            <a:off x="808" y="1351"/>
            <a:ext cx="21" cy="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37" name="Line 53"/>
          <xdr:cNvSpPr>
            <a:spLocks noChangeShapeType="1"/>
          </xdr:cNvSpPr>
        </xdr:nvSpPr>
        <xdr:spPr bwMode="auto">
          <a:xfrm flipV="1">
            <a:off x="807" y="1349"/>
            <a:ext cx="0" cy="51"/>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538" name="Line 54"/>
          <xdr:cNvSpPr>
            <a:spLocks noChangeShapeType="1"/>
          </xdr:cNvSpPr>
        </xdr:nvSpPr>
        <xdr:spPr bwMode="auto">
          <a:xfrm>
            <a:off x="886" y="1276"/>
            <a:ext cx="0" cy="3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39" name="Oval 55"/>
          <xdr:cNvSpPr>
            <a:spLocks noChangeArrowheads="1"/>
          </xdr:cNvSpPr>
        </xdr:nvSpPr>
        <xdr:spPr bwMode="auto">
          <a:xfrm>
            <a:off x="884" y="1273"/>
            <a:ext cx="5" cy="5"/>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80" name="Text Box 56"/>
          <xdr:cNvSpPr txBox="1">
            <a:spLocks noChangeArrowheads="1"/>
          </xdr:cNvSpPr>
        </xdr:nvSpPr>
        <xdr:spPr bwMode="auto">
          <a:xfrm>
            <a:off x="870" y="1254"/>
            <a:ext cx="17"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p>
        </xdr:txBody>
      </xdr:sp>
      <xdr:sp macro="" textlink="">
        <xdr:nvSpPr>
          <xdr:cNvPr id="1081" name="Text Box 57"/>
          <xdr:cNvSpPr txBox="1">
            <a:spLocks noChangeArrowheads="1"/>
          </xdr:cNvSpPr>
        </xdr:nvSpPr>
        <xdr:spPr bwMode="auto">
          <a:xfrm>
            <a:off x="790" y="1406"/>
            <a:ext cx="1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p>
        </xdr:txBody>
      </xdr:sp>
      <xdr:sp macro="" textlink="">
        <xdr:nvSpPr>
          <xdr:cNvPr id="1082" name="Text Box 58"/>
          <xdr:cNvSpPr txBox="1">
            <a:spLocks noChangeArrowheads="1"/>
          </xdr:cNvSpPr>
        </xdr:nvSpPr>
        <xdr:spPr bwMode="auto">
          <a:xfrm>
            <a:off x="933" y="1200"/>
            <a:ext cx="17"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M</a:t>
            </a:r>
          </a:p>
        </xdr:txBody>
      </xdr:sp>
      <xdr:sp macro="" textlink="">
        <xdr:nvSpPr>
          <xdr:cNvPr id="1543" name="Rectangle 59" descr="noir)"/>
          <xdr:cNvSpPr>
            <a:spLocks noChangeArrowheads="1"/>
          </xdr:cNvSpPr>
        </xdr:nvSpPr>
        <xdr:spPr bwMode="auto">
          <a:xfrm>
            <a:off x="926" y="1195"/>
            <a:ext cx="8" cy="32"/>
          </a:xfrm>
          <a:prstGeom prst="rect">
            <a:avLst/>
          </a:prstGeom>
          <a:pattFill prst="ltUp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084" name="Text Box 60"/>
          <xdr:cNvSpPr txBox="1">
            <a:spLocks noChangeArrowheads="1"/>
          </xdr:cNvSpPr>
        </xdr:nvSpPr>
        <xdr:spPr bwMode="auto">
          <a:xfrm>
            <a:off x="815" y="1333"/>
            <a:ext cx="2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Rs</a:t>
            </a:r>
          </a:p>
        </xdr:txBody>
      </xdr:sp>
      <xdr:sp macro="" textlink="">
        <xdr:nvSpPr>
          <xdr:cNvPr id="1085" name="Text Box 61"/>
          <xdr:cNvSpPr txBox="1">
            <a:spLocks noChangeArrowheads="1"/>
          </xdr:cNvSpPr>
        </xdr:nvSpPr>
        <xdr:spPr bwMode="auto">
          <a:xfrm>
            <a:off x="872" y="1187"/>
            <a:ext cx="4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Rm</a:t>
            </a:r>
          </a:p>
        </xdr:txBody>
      </xdr:sp>
      <xdr:sp macro="" textlink="">
        <xdr:nvSpPr>
          <xdr:cNvPr id="1086" name="Text Box 62"/>
          <xdr:cNvSpPr txBox="1">
            <a:spLocks noChangeArrowheads="1"/>
          </xdr:cNvSpPr>
        </xdr:nvSpPr>
        <xdr:spPr bwMode="auto">
          <a:xfrm>
            <a:off x="793" y="1147"/>
            <a:ext cx="29"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p>
        </xdr:txBody>
      </xdr:sp>
      <xdr:sp macro="" textlink="">
        <xdr:nvSpPr>
          <xdr:cNvPr id="1087" name="Text Box 63"/>
          <xdr:cNvSpPr txBox="1">
            <a:spLocks noChangeArrowheads="1"/>
          </xdr:cNvSpPr>
        </xdr:nvSpPr>
        <xdr:spPr bwMode="auto">
          <a:xfrm>
            <a:off x="985" y="1385"/>
            <a:ext cx="19"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p>
        </xdr:txBody>
      </xdr:sp>
      <xdr:sp macro="" textlink="">
        <xdr:nvSpPr>
          <xdr:cNvPr id="1090" name="Text Box 66"/>
          <xdr:cNvSpPr txBox="1">
            <a:spLocks noChangeArrowheads="1"/>
          </xdr:cNvSpPr>
        </xdr:nvSpPr>
        <xdr:spPr bwMode="auto">
          <a:xfrm>
            <a:off x="963" y="1237"/>
            <a:ext cx="25"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fr-FR" sz="1000" b="0" i="0" u="none" strike="noStrike" baseline="0">
                <a:solidFill>
                  <a:srgbClr val="000000"/>
                </a:solidFill>
                <a:latin typeface="Arial"/>
                <a:cs typeface="Arial"/>
              </a:rPr>
              <a:t>µ1</a:t>
            </a:r>
          </a:p>
        </xdr:txBody>
      </xdr:sp>
      <xdr:sp macro="" textlink="">
        <xdr:nvSpPr>
          <xdr:cNvPr id="1093" name="Text Box 69"/>
          <xdr:cNvSpPr txBox="1">
            <a:spLocks noChangeArrowheads="1"/>
          </xdr:cNvSpPr>
        </xdr:nvSpPr>
        <xdr:spPr bwMode="auto">
          <a:xfrm>
            <a:off x="888" y="1282"/>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Pc</a:t>
            </a:r>
          </a:p>
        </xdr:txBody>
      </xdr:sp>
      <xdr:sp macro="" textlink="">
        <xdr:nvSpPr>
          <xdr:cNvPr id="1550" name="Line 70"/>
          <xdr:cNvSpPr>
            <a:spLocks noChangeShapeType="1"/>
          </xdr:cNvSpPr>
        </xdr:nvSpPr>
        <xdr:spPr bwMode="auto">
          <a:xfrm>
            <a:off x="860" y="1314"/>
            <a:ext cx="0" cy="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551" name="Oval 71"/>
          <xdr:cNvSpPr>
            <a:spLocks noChangeArrowheads="1"/>
          </xdr:cNvSpPr>
        </xdr:nvSpPr>
        <xdr:spPr bwMode="auto">
          <a:xfrm>
            <a:off x="858" y="1311"/>
            <a:ext cx="5" cy="4"/>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96" name="Text Box 72"/>
          <xdr:cNvSpPr txBox="1">
            <a:spLocks noChangeArrowheads="1"/>
          </xdr:cNvSpPr>
        </xdr:nvSpPr>
        <xdr:spPr bwMode="auto">
          <a:xfrm>
            <a:off x="844" y="1293"/>
            <a:ext cx="1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p>
        </xdr:txBody>
      </xdr:sp>
      <xdr:sp macro="" textlink="">
        <xdr:nvSpPr>
          <xdr:cNvPr id="1097" name="Text Box 73"/>
          <xdr:cNvSpPr txBox="1">
            <a:spLocks noChangeArrowheads="1"/>
          </xdr:cNvSpPr>
        </xdr:nvSpPr>
        <xdr:spPr bwMode="auto">
          <a:xfrm>
            <a:off x="847" y="1335"/>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Pe</a:t>
            </a:r>
          </a:p>
        </xdr:txBody>
      </xdr:sp>
      <xdr:sp macro="" textlink="">
        <xdr:nvSpPr>
          <xdr:cNvPr id="1554" name="Line 74"/>
          <xdr:cNvSpPr>
            <a:spLocks noChangeShapeType="1"/>
          </xdr:cNvSpPr>
        </xdr:nvSpPr>
        <xdr:spPr bwMode="auto">
          <a:xfrm>
            <a:off x="926" y="1192"/>
            <a:ext cx="0" cy="2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55" name="Arc 75"/>
          <xdr:cNvSpPr>
            <a:spLocks/>
          </xdr:cNvSpPr>
        </xdr:nvSpPr>
        <xdr:spPr bwMode="auto">
          <a:xfrm>
            <a:off x="806" y="1358"/>
            <a:ext cx="46" cy="43"/>
          </a:xfrm>
          <a:custGeom>
            <a:avLst/>
            <a:gdLst>
              <a:gd name="T0" fmla="*/ 0 w 21600"/>
              <a:gd name="T1" fmla="*/ 0 h 17759"/>
              <a:gd name="T2" fmla="*/ 0 w 21600"/>
              <a:gd name="T3" fmla="*/ 0 h 17759"/>
              <a:gd name="T4" fmla="*/ 0 w 21600"/>
              <a:gd name="T5" fmla="*/ 0 h 17759"/>
              <a:gd name="T6" fmla="*/ 0 60000 65536"/>
              <a:gd name="T7" fmla="*/ 0 60000 65536"/>
              <a:gd name="T8" fmla="*/ 0 60000 65536"/>
            </a:gdLst>
            <a:ahLst/>
            <a:cxnLst>
              <a:cxn ang="T6">
                <a:pos x="T0" y="T1"/>
              </a:cxn>
              <a:cxn ang="T7">
                <a:pos x="T2" y="T3"/>
              </a:cxn>
              <a:cxn ang="T8">
                <a:pos x="T4" y="T5"/>
              </a:cxn>
            </a:cxnLst>
            <a:rect l="0" t="0" r="r" b="b"/>
            <a:pathLst>
              <a:path w="21600" h="17759" fill="none" extrusionOk="0">
                <a:moveTo>
                  <a:pt x="12295" y="-1"/>
                </a:moveTo>
                <a:cubicBezTo>
                  <a:pt x="18122" y="4034"/>
                  <a:pt x="21600" y="10671"/>
                  <a:pt x="21600" y="17759"/>
                </a:cubicBezTo>
              </a:path>
              <a:path w="21600" h="17759" stroke="0" extrusionOk="0">
                <a:moveTo>
                  <a:pt x="12295" y="-1"/>
                </a:moveTo>
                <a:cubicBezTo>
                  <a:pt x="18122" y="4034"/>
                  <a:pt x="21600" y="10671"/>
                  <a:pt x="21600" y="17759"/>
                </a:cubicBezTo>
                <a:lnTo>
                  <a:pt x="0" y="17759"/>
                </a:lnTo>
                <a:lnTo>
                  <a:pt x="12295" y="-1"/>
                </a:lnTo>
                <a:close/>
              </a:path>
            </a:pathLst>
          </a:cu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100" name="Text Box 76"/>
          <xdr:cNvSpPr txBox="1">
            <a:spLocks noChangeArrowheads="1"/>
          </xdr:cNvSpPr>
        </xdr:nvSpPr>
        <xdr:spPr bwMode="auto">
          <a:xfrm>
            <a:off x="847" y="1361"/>
            <a:ext cx="23"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200" b="0" i="0" u="none" strike="noStrike" baseline="0">
                <a:solidFill>
                  <a:srgbClr val="000000"/>
                </a:solidFill>
                <a:latin typeface="Arial"/>
                <a:cs typeface="Arial"/>
              </a:rPr>
              <a:t>α</a:t>
            </a:r>
          </a:p>
        </xdr:txBody>
      </xdr:sp>
      <xdr:sp macro="" textlink="">
        <xdr:nvSpPr>
          <xdr:cNvPr id="1557" name="Line 77"/>
          <xdr:cNvSpPr>
            <a:spLocks noChangeShapeType="1"/>
          </xdr:cNvSpPr>
        </xdr:nvSpPr>
        <xdr:spPr bwMode="auto">
          <a:xfrm>
            <a:off x="875" y="1291"/>
            <a:ext cx="0" cy="43"/>
          </a:xfrm>
          <a:prstGeom prst="line">
            <a:avLst/>
          </a:prstGeom>
          <a:noFill/>
          <a:ln w="9525">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558" name="Oval 78"/>
          <xdr:cNvSpPr>
            <a:spLocks noChangeArrowheads="1"/>
          </xdr:cNvSpPr>
        </xdr:nvSpPr>
        <xdr:spPr bwMode="auto">
          <a:xfrm>
            <a:off x="873" y="1288"/>
            <a:ext cx="5" cy="5"/>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103" name="Text Box 79"/>
          <xdr:cNvSpPr txBox="1">
            <a:spLocks noChangeArrowheads="1"/>
          </xdr:cNvSpPr>
        </xdr:nvSpPr>
        <xdr:spPr bwMode="auto">
          <a:xfrm>
            <a:off x="879" y="1318"/>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Pr</a:t>
            </a:r>
          </a:p>
        </xdr:txBody>
      </xdr:sp>
      <xdr:sp macro="" textlink="">
        <xdr:nvSpPr>
          <xdr:cNvPr id="1104" name="Text Box 80"/>
          <xdr:cNvSpPr txBox="1">
            <a:spLocks noChangeArrowheads="1"/>
          </xdr:cNvSpPr>
        </xdr:nvSpPr>
        <xdr:spPr bwMode="auto">
          <a:xfrm>
            <a:off x="859" y="1273"/>
            <a:ext cx="17"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B</a:t>
            </a:r>
          </a:p>
        </xdr:txBody>
      </xdr:sp>
      <xdr:sp macro="" textlink="">
        <xdr:nvSpPr>
          <xdr:cNvPr id="1105" name="Text Box 81"/>
          <xdr:cNvSpPr txBox="1">
            <a:spLocks noChangeArrowheads="1"/>
          </xdr:cNvSpPr>
        </xdr:nvSpPr>
        <xdr:spPr bwMode="auto">
          <a:xfrm>
            <a:off x="773" y="1344"/>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Rsy</a:t>
            </a:r>
          </a:p>
        </xdr:txBody>
      </xdr:sp>
      <xdr:sp macro="" textlink="">
        <xdr:nvSpPr>
          <xdr:cNvPr id="1106" name="Text Box 82"/>
          <xdr:cNvSpPr txBox="1">
            <a:spLocks noChangeArrowheads="1"/>
          </xdr:cNvSpPr>
        </xdr:nvSpPr>
        <xdr:spPr bwMode="auto">
          <a:xfrm>
            <a:off x="819" y="1378"/>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Rsx</a:t>
            </a:r>
          </a:p>
        </xdr:txBody>
      </xdr:sp>
      <xdr:sp macro="" textlink="">
        <xdr:nvSpPr>
          <xdr:cNvPr id="1563" name="Line 83"/>
          <xdr:cNvSpPr>
            <a:spLocks noChangeShapeType="1"/>
          </xdr:cNvSpPr>
        </xdr:nvSpPr>
        <xdr:spPr bwMode="auto">
          <a:xfrm>
            <a:off x="806" y="1399"/>
            <a:ext cx="24" cy="0"/>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564" name="Line 84"/>
          <xdr:cNvSpPr>
            <a:spLocks noChangeShapeType="1"/>
          </xdr:cNvSpPr>
        </xdr:nvSpPr>
        <xdr:spPr bwMode="auto">
          <a:xfrm flipH="1">
            <a:off x="872" y="1215"/>
            <a:ext cx="54" cy="0"/>
          </a:xfrm>
          <a:prstGeom prst="line">
            <a:avLst/>
          </a:prstGeom>
          <a:noFill/>
          <a:ln w="9525">
            <a:solidFill>
              <a:srgbClr xmlns:mc="http://schemas.openxmlformats.org/markup-compatibility/2006" xmlns:a14="http://schemas.microsoft.com/office/drawing/2010/main" val="C0C0C0" mc:Ignorable="a14" a14:legacySpreadsheetColorIndex="22"/>
            </a:solidFill>
            <a:round/>
            <a:headEnd/>
            <a:tailEnd/>
          </a:ln>
          <a:extLst>
            <a:ext uri="{909E8E84-426E-40DD-AFC4-6F175D3DCCD1}">
              <a14:hiddenFill xmlns:a14="http://schemas.microsoft.com/office/drawing/2010/main">
                <a:noFill/>
              </a14:hiddenFill>
            </a:ext>
          </a:extLst>
        </xdr:spPr>
      </xdr:sp>
      <xdr:sp macro="" textlink="">
        <xdr:nvSpPr>
          <xdr:cNvPr id="1109" name="Text Box 85"/>
          <xdr:cNvSpPr txBox="1">
            <a:spLocks noChangeArrowheads="1"/>
          </xdr:cNvSpPr>
        </xdr:nvSpPr>
        <xdr:spPr bwMode="auto">
          <a:xfrm>
            <a:off x="846" y="1415"/>
            <a:ext cx="26"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fr-FR" sz="1000" b="0" i="0" u="none" strike="noStrike" baseline="0">
                <a:solidFill>
                  <a:srgbClr val="000000"/>
                </a:solidFill>
                <a:latin typeface="Arial"/>
                <a:cs typeface="Arial"/>
              </a:rPr>
              <a:t>µ2</a:t>
            </a:r>
          </a:p>
        </xdr:txBody>
      </xdr:sp>
      <xdr:sp macro="" textlink="">
        <xdr:nvSpPr>
          <xdr:cNvPr id="1265" name="Text Box 241"/>
          <xdr:cNvSpPr txBox="1">
            <a:spLocks noChangeArrowheads="1"/>
          </xdr:cNvSpPr>
        </xdr:nvSpPr>
        <xdr:spPr bwMode="auto">
          <a:xfrm>
            <a:off x="742" y="1241"/>
            <a:ext cx="41"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Fig. 2</a:t>
            </a:r>
          </a:p>
        </xdr:txBody>
      </xdr:sp>
      <xdr:sp macro="" textlink="">
        <xdr:nvSpPr>
          <xdr:cNvPr id="1567" name="Line 371"/>
          <xdr:cNvSpPr>
            <a:spLocks noChangeShapeType="1"/>
          </xdr:cNvSpPr>
        </xdr:nvSpPr>
        <xdr:spPr bwMode="auto">
          <a:xfrm flipH="1">
            <a:off x="902" y="1214"/>
            <a:ext cx="24" cy="0"/>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568" name="Line 372"/>
          <xdr:cNvSpPr>
            <a:spLocks noChangeShapeType="1"/>
          </xdr:cNvSpPr>
        </xdr:nvSpPr>
        <xdr:spPr bwMode="auto">
          <a:xfrm flipV="1">
            <a:off x="925" y="1201"/>
            <a:ext cx="0" cy="13"/>
          </a:xfrm>
          <a:prstGeom prst="line">
            <a:avLst/>
          </a:prstGeom>
          <a:noFill/>
          <a:ln w="12700">
            <a:solidFill>
              <a:srgbClr xmlns:mc="http://schemas.openxmlformats.org/markup-compatibility/2006" xmlns:a14="http://schemas.microsoft.com/office/drawing/2010/main" val="FF0000" mc:Ignorable="a14" a14:legacySpreadsheetColorIndex="10"/>
            </a:solidFill>
            <a:prstDash val="dash"/>
            <a:round/>
            <a:headEnd/>
            <a:tailEnd type="triangle" w="sm" len="med"/>
          </a:ln>
          <a:extLst>
            <a:ext uri="{909E8E84-426E-40DD-AFC4-6F175D3DCCD1}">
              <a14:hiddenFill xmlns:a14="http://schemas.microsoft.com/office/drawing/2010/main">
                <a:noFill/>
              </a14:hiddenFill>
            </a:ext>
          </a:extLst>
        </xdr:spPr>
      </xdr:sp>
      <xdr:sp macro="" textlink="">
        <xdr:nvSpPr>
          <xdr:cNvPr id="1397" name="Text Box 373"/>
          <xdr:cNvSpPr txBox="1">
            <a:spLocks noChangeArrowheads="1"/>
          </xdr:cNvSpPr>
        </xdr:nvSpPr>
        <xdr:spPr bwMode="auto">
          <a:xfrm>
            <a:off x="872" y="1187"/>
            <a:ext cx="4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Rm</a:t>
            </a:r>
          </a:p>
        </xdr:txBody>
      </xdr:sp>
      <xdr:sp macro="" textlink="">
        <xdr:nvSpPr>
          <xdr:cNvPr id="1398" name="Text Box 374"/>
          <xdr:cNvSpPr txBox="1">
            <a:spLocks noChangeArrowheads="1"/>
          </xdr:cNvSpPr>
        </xdr:nvSpPr>
        <xdr:spPr bwMode="auto">
          <a:xfrm>
            <a:off x="882" y="1215"/>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Rmx</a:t>
            </a:r>
          </a:p>
        </xdr:txBody>
      </xdr:sp>
      <xdr:sp macro="" textlink="">
        <xdr:nvSpPr>
          <xdr:cNvPr id="1399" name="Text Box 375"/>
          <xdr:cNvSpPr txBox="1">
            <a:spLocks noChangeArrowheads="1"/>
          </xdr:cNvSpPr>
        </xdr:nvSpPr>
        <xdr:spPr bwMode="auto">
          <a:xfrm>
            <a:off x="911" y="1172"/>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Rmy</a:t>
            </a:r>
          </a:p>
        </xdr:txBody>
      </xdr:sp>
      <xdr:sp macro="" textlink="">
        <xdr:nvSpPr>
          <xdr:cNvPr id="1572" name="Freeform 378"/>
          <xdr:cNvSpPr>
            <a:spLocks/>
          </xdr:cNvSpPr>
        </xdr:nvSpPr>
        <xdr:spPr bwMode="auto">
          <a:xfrm>
            <a:off x="810" y="1404"/>
            <a:ext cx="39" cy="21"/>
          </a:xfrm>
          <a:custGeom>
            <a:avLst/>
            <a:gdLst>
              <a:gd name="T0" fmla="*/ 39 w 39"/>
              <a:gd name="T1" fmla="*/ 16 h 28"/>
              <a:gd name="T2" fmla="*/ 15 w 39"/>
              <a:gd name="T3" fmla="*/ 16 h 28"/>
              <a:gd name="T4" fmla="*/ 0 w 39"/>
              <a:gd name="T5" fmla="*/ 0 h 28"/>
              <a:gd name="T6" fmla="*/ 0 60000 65536"/>
              <a:gd name="T7" fmla="*/ 0 60000 65536"/>
              <a:gd name="T8" fmla="*/ 0 60000 65536"/>
            </a:gdLst>
            <a:ahLst/>
            <a:cxnLst>
              <a:cxn ang="T6">
                <a:pos x="T0" y="T1"/>
              </a:cxn>
              <a:cxn ang="T7">
                <a:pos x="T2" y="T3"/>
              </a:cxn>
              <a:cxn ang="T8">
                <a:pos x="T4" y="T5"/>
              </a:cxn>
            </a:cxnLst>
            <a:rect l="0" t="0" r="r" b="b"/>
            <a:pathLst>
              <a:path w="39" h="28">
                <a:moveTo>
                  <a:pt x="39" y="28"/>
                </a:moveTo>
                <a:lnTo>
                  <a:pt x="15" y="28"/>
                </a:lnTo>
                <a:lnTo>
                  <a:pt x="0" y="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sp macro="" textlink="">
        <xdr:nvSpPr>
          <xdr:cNvPr id="1573" name="Freeform 377"/>
          <xdr:cNvSpPr>
            <a:spLocks/>
          </xdr:cNvSpPr>
        </xdr:nvSpPr>
        <xdr:spPr bwMode="auto">
          <a:xfrm>
            <a:off x="932" y="1219"/>
            <a:ext cx="35" cy="28"/>
          </a:xfrm>
          <a:custGeom>
            <a:avLst/>
            <a:gdLst>
              <a:gd name="T0" fmla="*/ 45 w 27"/>
              <a:gd name="T1" fmla="*/ 28 h 28"/>
              <a:gd name="T2" fmla="*/ 13 w 27"/>
              <a:gd name="T3" fmla="*/ 28 h 28"/>
              <a:gd name="T4" fmla="*/ 0 w 27"/>
              <a:gd name="T5" fmla="*/ 0 h 28"/>
              <a:gd name="T6" fmla="*/ 0 60000 65536"/>
              <a:gd name="T7" fmla="*/ 0 60000 65536"/>
              <a:gd name="T8" fmla="*/ 0 60000 65536"/>
            </a:gdLst>
            <a:ahLst/>
            <a:cxnLst>
              <a:cxn ang="T6">
                <a:pos x="T0" y="T1"/>
              </a:cxn>
              <a:cxn ang="T7">
                <a:pos x="T2" y="T3"/>
              </a:cxn>
              <a:cxn ang="T8">
                <a:pos x="T4" y="T5"/>
              </a:cxn>
            </a:cxnLst>
            <a:rect l="0" t="0" r="r" b="b"/>
            <a:pathLst>
              <a:path w="27" h="28">
                <a:moveTo>
                  <a:pt x="27" y="28"/>
                </a:moveTo>
                <a:lnTo>
                  <a:pt x="8" y="28"/>
                </a:lnTo>
                <a:lnTo>
                  <a:pt x="0" y="0"/>
                </a:lnTo>
              </a:path>
            </a:pathLst>
          </a:custGeom>
          <a:noFill/>
          <a:ln w="9525" cmpd="sng">
            <a:solidFill>
              <a:srgbClr xmlns:mc="http://schemas.openxmlformats.org/markup-compatibility/2006" xmlns:a14="http://schemas.microsoft.com/office/drawing/2010/main" val="969696" mc:Ignorable="a14" a14:legacySpreadsheetColorIndex="55"/>
            </a:solidFill>
            <a:round/>
            <a:headEnd type="none" w="med" len="med"/>
            <a:tailEnd type="triangle" w="sm" len="me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701040</xdr:colOff>
      <xdr:row>0</xdr:row>
      <xdr:rowOff>0</xdr:rowOff>
    </xdr:from>
    <xdr:to>
      <xdr:col>23</xdr:col>
      <xdr:colOff>670560</xdr:colOff>
      <xdr:row>51</xdr:row>
      <xdr:rowOff>99060</xdr:rowOff>
    </xdr:to>
    <xdr:pic>
      <xdr:nvPicPr>
        <xdr:cNvPr id="2058" name="Picture 4" descr="00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88240" y="0"/>
          <a:ext cx="6309360" cy="864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7620</xdr:rowOff>
    </xdr:from>
    <xdr:to>
      <xdr:col>7</xdr:col>
      <xdr:colOff>762000</xdr:colOff>
      <xdr:row>51</xdr:row>
      <xdr:rowOff>106680</xdr:rowOff>
    </xdr:to>
    <xdr:pic>
      <xdr:nvPicPr>
        <xdr:cNvPr id="2059" name="Picture 5" descr="00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620"/>
          <a:ext cx="6309360" cy="864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754380</xdr:colOff>
      <xdr:row>0</xdr:row>
      <xdr:rowOff>7620</xdr:rowOff>
    </xdr:from>
    <xdr:to>
      <xdr:col>15</xdr:col>
      <xdr:colOff>723900</xdr:colOff>
      <xdr:row>51</xdr:row>
      <xdr:rowOff>106680</xdr:rowOff>
    </xdr:to>
    <xdr:pic>
      <xdr:nvPicPr>
        <xdr:cNvPr id="2060" name="Picture 6" descr="00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01740" y="7620"/>
          <a:ext cx="6309360" cy="864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S152"/>
  <sheetViews>
    <sheetView showGridLines="0" tabSelected="1" zoomScale="90" workbookViewId="0">
      <selection activeCell="M11" sqref="M11"/>
    </sheetView>
  </sheetViews>
  <sheetFormatPr baseColWidth="10" defaultRowHeight="13.2" x14ac:dyDescent="0.25"/>
  <cols>
    <col min="1" max="1" width="5.33203125" customWidth="1"/>
    <col min="2" max="2" width="7.33203125" customWidth="1"/>
    <col min="3" max="4" width="12.33203125" customWidth="1"/>
    <col min="5" max="5" width="11.5546875" customWidth="1"/>
    <col min="6" max="7" width="11.5546875" bestFit="1" customWidth="1"/>
    <col min="8" max="8" width="12.109375" bestFit="1" customWidth="1"/>
    <col min="10" max="10" width="11" customWidth="1"/>
    <col min="14" max="14" width="8.5546875" customWidth="1"/>
    <col min="15" max="15" width="7.33203125" customWidth="1"/>
    <col min="16" max="18" width="13.33203125" customWidth="1"/>
  </cols>
  <sheetData>
    <row r="1" spans="2:18" s="3" customFormat="1" ht="29.25" customHeight="1" x14ac:dyDescent="0.25">
      <c r="C1" s="4" t="s">
        <v>15</v>
      </c>
      <c r="D1" s="5"/>
      <c r="E1" s="5"/>
      <c r="H1" s="6" t="s">
        <v>29</v>
      </c>
    </row>
    <row r="2" spans="2:18" s="3" customFormat="1" ht="19.5" customHeight="1" x14ac:dyDescent="0.25">
      <c r="C2" s="110" t="s">
        <v>96</v>
      </c>
      <c r="D2" s="111"/>
      <c r="E2" s="111"/>
      <c r="F2" s="156" t="s">
        <v>97</v>
      </c>
      <c r="G2" s="156"/>
      <c r="H2" s="156"/>
      <c r="I2" s="156"/>
      <c r="J2" s="156"/>
      <c r="K2" s="156"/>
      <c r="L2" s="156"/>
      <c r="M2" s="156"/>
      <c r="N2" s="156"/>
      <c r="O2" s="156"/>
    </row>
    <row r="3" spans="2:18" s="3" customFormat="1" ht="25.8" customHeight="1" x14ac:dyDescent="0.25">
      <c r="B3" s="31"/>
      <c r="C3" s="31"/>
      <c r="D3" s="31"/>
      <c r="E3" s="31"/>
      <c r="F3" s="156"/>
      <c r="G3" s="156"/>
      <c r="H3" s="156"/>
      <c r="I3" s="156"/>
      <c r="J3" s="156"/>
      <c r="K3" s="156"/>
      <c r="L3" s="156"/>
      <c r="M3" s="156"/>
      <c r="N3" s="156"/>
      <c r="O3" s="156"/>
    </row>
    <row r="4" spans="2:18" s="3" customFormat="1" x14ac:dyDescent="0.25">
      <c r="B4" s="31"/>
      <c r="C4" s="31"/>
      <c r="D4" s="31"/>
      <c r="E4" s="31"/>
      <c r="F4" s="159" t="s">
        <v>100</v>
      </c>
      <c r="G4" s="158" t="s">
        <v>98</v>
      </c>
      <c r="H4" s="157"/>
      <c r="I4" s="157"/>
      <c r="J4" s="157"/>
      <c r="K4" s="157"/>
      <c r="L4" s="157"/>
      <c r="M4" s="160" t="s">
        <v>99</v>
      </c>
      <c r="N4" s="54"/>
      <c r="O4" s="54"/>
    </row>
    <row r="5" spans="2:18" s="3" customFormat="1" ht="13.8" thickBot="1" x14ac:dyDescent="0.3">
      <c r="B5" s="31"/>
      <c r="C5" s="31"/>
      <c r="D5" s="31"/>
      <c r="E5" s="31"/>
      <c r="F5" s="155"/>
      <c r="G5" s="155"/>
      <c r="H5" s="155"/>
      <c r="I5" s="155"/>
      <c r="J5" s="155"/>
      <c r="K5" s="155"/>
      <c r="L5" s="155"/>
      <c r="M5" s="155"/>
      <c r="N5" s="155"/>
      <c r="O5" s="155"/>
    </row>
    <row r="6" spans="2:18" s="3" customFormat="1" ht="21" customHeight="1" x14ac:dyDescent="0.25">
      <c r="B6" s="39" t="s">
        <v>21</v>
      </c>
      <c r="C6" s="40" t="s">
        <v>45</v>
      </c>
      <c r="D6" s="40"/>
      <c r="E6" s="40"/>
      <c r="F6" s="40"/>
      <c r="G6" s="40"/>
      <c r="H6" s="41"/>
      <c r="I6" s="41"/>
      <c r="J6" s="42"/>
      <c r="K6" s="42"/>
      <c r="L6" s="42"/>
      <c r="M6" s="42"/>
      <c r="N6" s="42"/>
      <c r="O6" s="42"/>
      <c r="P6" s="148" t="s">
        <v>70</v>
      </c>
      <c r="Q6" s="149"/>
      <c r="R6" s="150"/>
    </row>
    <row r="7" spans="2:18" s="3" customFormat="1" ht="15" customHeight="1" x14ac:dyDescent="0.25">
      <c r="B7" s="43"/>
      <c r="C7" s="44"/>
      <c r="D7" s="44"/>
      <c r="E7" s="44"/>
      <c r="F7" s="44"/>
      <c r="G7" s="44"/>
      <c r="H7" s="45"/>
      <c r="I7" s="45"/>
      <c r="J7" s="13"/>
      <c r="K7" s="13"/>
      <c r="L7" s="13"/>
      <c r="M7" s="13"/>
      <c r="N7" s="13"/>
      <c r="O7" s="13"/>
      <c r="P7" s="119" t="s">
        <v>50</v>
      </c>
      <c r="Q7" s="119" t="s">
        <v>13</v>
      </c>
      <c r="R7" s="124" t="s">
        <v>14</v>
      </c>
    </row>
    <row r="8" spans="2:18" s="3" customFormat="1" ht="15" customHeight="1" x14ac:dyDescent="0.25">
      <c r="B8" s="43"/>
      <c r="C8" s="46" t="s">
        <v>19</v>
      </c>
      <c r="D8" s="13"/>
      <c r="E8" s="13"/>
      <c r="F8" s="13"/>
      <c r="G8" s="147" t="s">
        <v>5</v>
      </c>
      <c r="H8" s="147" t="s">
        <v>6</v>
      </c>
      <c r="I8" s="45"/>
      <c r="J8" s="13"/>
      <c r="K8" s="13"/>
      <c r="L8" s="13"/>
      <c r="M8" s="13"/>
      <c r="N8" s="13"/>
      <c r="O8" s="13"/>
      <c r="P8" s="120"/>
      <c r="Q8" s="120"/>
      <c r="R8" s="125"/>
    </row>
    <row r="9" spans="2:18" s="3" customFormat="1" ht="15" customHeight="1" x14ac:dyDescent="0.25">
      <c r="B9" s="43"/>
      <c r="C9" s="13"/>
      <c r="D9" s="13"/>
      <c r="E9" s="13"/>
      <c r="F9" s="13"/>
      <c r="G9" s="147"/>
      <c r="H9" s="147"/>
      <c r="I9" s="45"/>
      <c r="J9" s="13"/>
      <c r="K9" s="13"/>
      <c r="L9" s="13"/>
      <c r="M9" s="13"/>
      <c r="N9" s="13"/>
      <c r="O9" s="13"/>
      <c r="P9" s="9" t="s">
        <v>1</v>
      </c>
      <c r="Q9" s="10" t="s">
        <v>8</v>
      </c>
      <c r="R9" s="47" t="s">
        <v>9</v>
      </c>
    </row>
    <row r="10" spans="2:18" s="3" customFormat="1" ht="15" customHeight="1" x14ac:dyDescent="0.25">
      <c r="B10" s="43"/>
      <c r="C10" s="10" t="s">
        <v>0</v>
      </c>
      <c r="D10" s="10" t="s">
        <v>12</v>
      </c>
      <c r="E10" s="10" t="s">
        <v>7</v>
      </c>
      <c r="F10" s="9" t="s">
        <v>18</v>
      </c>
      <c r="G10" s="10" t="s">
        <v>4</v>
      </c>
      <c r="H10" s="10" t="s">
        <v>3</v>
      </c>
      <c r="I10" s="45"/>
      <c r="J10" s="13"/>
      <c r="K10" s="13"/>
      <c r="L10" s="13"/>
      <c r="M10" s="13"/>
      <c r="N10" s="13"/>
      <c r="O10" s="13"/>
      <c r="P10" s="16">
        <f>RADIANS(F11)</f>
        <v>1.0471975511965976</v>
      </c>
      <c r="Q10" s="12">
        <f>-G11*9.81</f>
        <v>0</v>
      </c>
      <c r="R10" s="48">
        <f>-H11*9.81</f>
        <v>-98.100000000000009</v>
      </c>
    </row>
    <row r="11" spans="2:18" s="3" customFormat="1" ht="15" customHeight="1" x14ac:dyDescent="0.25">
      <c r="B11" s="43"/>
      <c r="C11" s="112">
        <v>3</v>
      </c>
      <c r="D11" s="112">
        <v>1.5</v>
      </c>
      <c r="E11" s="112">
        <v>0</v>
      </c>
      <c r="F11" s="112">
        <v>60</v>
      </c>
      <c r="G11" s="112">
        <v>0</v>
      </c>
      <c r="H11" s="112">
        <v>10</v>
      </c>
      <c r="I11" s="45"/>
      <c r="J11" s="13"/>
      <c r="K11" s="13"/>
      <c r="L11" s="13"/>
      <c r="M11" s="13"/>
      <c r="N11" s="13"/>
      <c r="O11" s="13"/>
      <c r="P11" s="76" t="s">
        <v>10</v>
      </c>
      <c r="Q11" s="126" t="s">
        <v>17</v>
      </c>
      <c r="R11" s="128"/>
    </row>
    <row r="12" spans="2:18" s="3" customFormat="1" ht="15" customHeight="1" x14ac:dyDescent="0.25">
      <c r="B12" s="50"/>
      <c r="C12" s="31"/>
      <c r="D12" s="31"/>
      <c r="E12" s="31"/>
      <c r="F12" s="31"/>
      <c r="G12" s="31"/>
      <c r="H12" s="13"/>
      <c r="I12" s="13"/>
      <c r="J12" s="13"/>
      <c r="K12" s="13"/>
      <c r="L12" s="13"/>
      <c r="M12" s="13"/>
      <c r="N12" s="13"/>
      <c r="O12" s="13"/>
      <c r="P12" s="10" t="s">
        <v>11</v>
      </c>
      <c r="Q12" s="10" t="s">
        <v>16</v>
      </c>
      <c r="R12" s="47" t="s">
        <v>2</v>
      </c>
    </row>
    <row r="13" spans="2:18" s="3" customFormat="1" ht="15" customHeight="1" x14ac:dyDescent="0.25">
      <c r="B13" s="51"/>
      <c r="C13" s="52" t="s">
        <v>31</v>
      </c>
      <c r="D13" s="13"/>
      <c r="E13" s="13"/>
      <c r="F13" s="13"/>
      <c r="G13" s="13"/>
      <c r="H13" s="13"/>
      <c r="I13" s="13"/>
      <c r="J13" s="13"/>
      <c r="K13" s="13"/>
      <c r="L13" s="13"/>
      <c r="M13" s="13"/>
      <c r="N13" s="13"/>
      <c r="O13" s="13"/>
      <c r="P13" s="16">
        <f>Q10+R10</f>
        <v>-98.100000000000009</v>
      </c>
      <c r="Q13" s="16">
        <f>(Q10*E11*COS(P10)+R10*D11*COS(P10)) / P13</f>
        <v>0.75000000000000011</v>
      </c>
      <c r="R13" s="53">
        <f>Q13/COS(P10)</f>
        <v>1.5</v>
      </c>
    </row>
    <row r="14" spans="2:18" s="3" customFormat="1" ht="15" customHeight="1" x14ac:dyDescent="0.25">
      <c r="B14" s="51"/>
      <c r="C14" s="13"/>
      <c r="D14" s="13"/>
      <c r="E14" s="13"/>
      <c r="F14" s="13"/>
      <c r="G14" s="13"/>
      <c r="H14" s="13"/>
      <c r="I14" s="13"/>
      <c r="J14" s="13"/>
      <c r="K14" s="13"/>
      <c r="L14" s="13"/>
      <c r="M14" s="13"/>
      <c r="N14" s="13"/>
      <c r="O14" s="13"/>
      <c r="P14" s="18" t="s">
        <v>30</v>
      </c>
      <c r="Q14" s="13"/>
      <c r="R14" s="49"/>
    </row>
    <row r="15" spans="2:18" s="3" customFormat="1" ht="15" customHeight="1" x14ac:dyDescent="0.25">
      <c r="B15" s="51"/>
      <c r="C15" s="108" t="s">
        <v>39</v>
      </c>
      <c r="D15" s="73">
        <f>R13*P13/C11/TAN(P10)</f>
        <v>-28.319030703751157</v>
      </c>
      <c r="E15" s="13"/>
      <c r="F15" s="146"/>
      <c r="G15" s="146"/>
      <c r="H15" s="17"/>
      <c r="I15" s="13"/>
      <c r="J15" s="13"/>
      <c r="K15" s="13"/>
      <c r="L15" s="13"/>
      <c r="M15" s="13"/>
      <c r="N15" s="13"/>
      <c r="O15" s="13"/>
      <c r="P15" s="19">
        <f>D26*C11*TAN(P10)</f>
        <v>3.2216145020781104</v>
      </c>
      <c r="Q15" s="13"/>
      <c r="R15" s="49"/>
    </row>
    <row r="16" spans="2:18" s="3" customFormat="1" ht="15" customHeight="1" x14ac:dyDescent="0.25">
      <c r="B16" s="51"/>
      <c r="C16" s="108" t="s">
        <v>40</v>
      </c>
      <c r="D16" s="74">
        <f>-D15</f>
        <v>28.319030703751157</v>
      </c>
      <c r="E16" s="46" t="s">
        <v>42</v>
      </c>
      <c r="F16" s="13"/>
      <c r="G16" s="54"/>
      <c r="H16" s="13"/>
      <c r="I16" s="13"/>
      <c r="J16" s="13"/>
      <c r="K16" s="13"/>
      <c r="L16" s="13"/>
      <c r="M16" s="13"/>
      <c r="N16" s="13"/>
      <c r="O16" s="13"/>
      <c r="P16" s="8"/>
      <c r="Q16" s="13"/>
      <c r="R16" s="49"/>
    </row>
    <row r="17" spans="2:18" s="3" customFormat="1" ht="15" customHeight="1" x14ac:dyDescent="0.25">
      <c r="B17" s="51"/>
      <c r="C17" s="108" t="s">
        <v>41</v>
      </c>
      <c r="D17" s="71">
        <f>-P13</f>
        <v>98.100000000000009</v>
      </c>
      <c r="E17" s="13"/>
      <c r="F17" s="13"/>
      <c r="G17" s="13"/>
      <c r="H17" s="13"/>
      <c r="I17" s="13"/>
      <c r="J17" s="13"/>
      <c r="K17" s="13"/>
      <c r="L17" s="13"/>
      <c r="M17" s="13"/>
      <c r="N17" s="13"/>
      <c r="O17" s="13"/>
      <c r="P17" s="8"/>
      <c r="Q17" s="13"/>
      <c r="R17" s="49"/>
    </row>
    <row r="18" spans="2:18" s="3" customFormat="1" ht="15" customHeight="1" x14ac:dyDescent="0.25">
      <c r="B18" s="51"/>
      <c r="C18" s="13"/>
      <c r="D18" s="13"/>
      <c r="E18" s="13"/>
      <c r="F18" s="13"/>
      <c r="G18" s="13"/>
      <c r="H18" s="13"/>
      <c r="I18" s="13"/>
      <c r="J18" s="13"/>
      <c r="K18" s="13"/>
      <c r="L18" s="13"/>
      <c r="M18" s="13"/>
      <c r="N18" s="13"/>
      <c r="O18" s="13"/>
      <c r="P18" s="8"/>
      <c r="Q18" s="13"/>
      <c r="R18" s="49"/>
    </row>
    <row r="19" spans="2:18" s="3" customFormat="1" ht="15" customHeight="1" x14ac:dyDescent="0.25">
      <c r="B19" s="50"/>
      <c r="C19" s="31" t="s">
        <v>32</v>
      </c>
      <c r="D19" s="13"/>
      <c r="E19" s="13"/>
      <c r="F19" s="13"/>
      <c r="G19" s="13"/>
      <c r="H19" s="13"/>
      <c r="I19" s="13"/>
      <c r="J19" s="13"/>
      <c r="K19" s="13"/>
      <c r="L19" s="13"/>
      <c r="M19" s="13"/>
      <c r="N19" s="13"/>
      <c r="O19" s="13"/>
      <c r="P19" s="8"/>
      <c r="Q19" s="13"/>
      <c r="R19" s="49"/>
    </row>
    <row r="20" spans="2:18" s="3" customFormat="1" ht="15" customHeight="1" x14ac:dyDescent="0.25">
      <c r="B20" s="51"/>
      <c r="C20" s="13"/>
      <c r="D20" s="13"/>
      <c r="E20" s="13"/>
      <c r="F20" s="13"/>
      <c r="G20" s="13"/>
      <c r="H20" s="13"/>
      <c r="I20" s="13"/>
      <c r="J20" s="13"/>
      <c r="K20" s="13"/>
      <c r="L20" s="13"/>
      <c r="M20" s="13"/>
      <c r="N20" s="13"/>
      <c r="O20" s="13"/>
      <c r="P20" s="8"/>
      <c r="Q20" s="13"/>
      <c r="R20" s="49"/>
    </row>
    <row r="21" spans="2:18" s="3" customFormat="1" ht="15" customHeight="1" x14ac:dyDescent="0.25">
      <c r="B21" s="51"/>
      <c r="C21" s="109" t="s">
        <v>66</v>
      </c>
      <c r="D21" s="20">
        <f>R13/C11/TAN(P10)</f>
        <v>0.28867513459481298</v>
      </c>
      <c r="E21" s="145"/>
      <c r="F21" s="145"/>
      <c r="G21" s="145"/>
      <c r="H21" s="27"/>
      <c r="I21" s="13"/>
      <c r="J21" s="13"/>
      <c r="K21" s="13"/>
      <c r="L21" s="13"/>
      <c r="M21" s="13"/>
      <c r="N21" s="13"/>
      <c r="O21" s="13"/>
      <c r="P21" s="8"/>
      <c r="Q21" s="13"/>
      <c r="R21" s="49"/>
    </row>
    <row r="22" spans="2:18" s="24" customFormat="1" ht="15" customHeight="1" x14ac:dyDescent="0.25">
      <c r="B22" s="55"/>
      <c r="C22" s="23"/>
      <c r="D22" s="22"/>
      <c r="E22" s="22"/>
      <c r="F22" s="22"/>
      <c r="G22" s="22"/>
      <c r="H22" s="22"/>
      <c r="I22" s="22"/>
      <c r="J22" s="22"/>
      <c r="K22" s="22"/>
      <c r="L22" s="22"/>
      <c r="M22" s="22"/>
      <c r="N22" s="22"/>
      <c r="O22" s="22"/>
      <c r="P22" s="8"/>
      <c r="Q22" s="13"/>
      <c r="R22" s="49"/>
    </row>
    <row r="23" spans="2:18" s="24" customFormat="1" ht="15" customHeight="1" x14ac:dyDescent="0.25">
      <c r="B23" s="50"/>
      <c r="C23" s="31" t="s">
        <v>56</v>
      </c>
      <c r="D23" s="22"/>
      <c r="E23" s="22"/>
      <c r="F23" s="22"/>
      <c r="G23" s="22"/>
      <c r="H23" s="22"/>
      <c r="I23" s="22"/>
      <c r="J23" s="22"/>
      <c r="K23" s="22"/>
      <c r="L23" s="22"/>
      <c r="M23" s="22"/>
      <c r="N23" s="22"/>
      <c r="O23" s="22"/>
      <c r="P23" s="8"/>
      <c r="Q23" s="13"/>
      <c r="R23" s="49"/>
    </row>
    <row r="24" spans="2:18" s="24" customFormat="1" ht="15" customHeight="1" x14ac:dyDescent="0.25">
      <c r="B24" s="50"/>
      <c r="C24" s="31"/>
      <c r="D24" s="22"/>
      <c r="E24" s="22"/>
      <c r="F24" s="22"/>
      <c r="G24" s="22"/>
      <c r="H24" s="22"/>
      <c r="I24" s="22"/>
      <c r="J24" s="22"/>
      <c r="K24" s="22"/>
      <c r="L24" s="22"/>
      <c r="M24" s="22"/>
      <c r="N24" s="22"/>
      <c r="O24" s="22"/>
      <c r="P24" s="8"/>
      <c r="Q24" s="13"/>
      <c r="R24" s="49"/>
    </row>
    <row r="25" spans="2:18" s="24" customFormat="1" ht="15" customHeight="1" x14ac:dyDescent="0.25">
      <c r="B25" s="55"/>
      <c r="C25" s="81" t="s">
        <v>51</v>
      </c>
      <c r="D25" s="18" t="s">
        <v>55</v>
      </c>
      <c r="E25" s="22"/>
      <c r="F25" s="18" t="s">
        <v>34</v>
      </c>
      <c r="G25" s="22"/>
      <c r="H25" s="22"/>
      <c r="I25" s="22"/>
      <c r="J25" s="22"/>
      <c r="K25" s="22"/>
      <c r="L25" s="22"/>
      <c r="M25" s="22"/>
      <c r="N25" s="22"/>
      <c r="O25" s="22"/>
      <c r="P25" s="8"/>
      <c r="Q25" s="13"/>
      <c r="R25" s="49"/>
    </row>
    <row r="26" spans="2:18" s="24" customFormat="1" ht="15" customHeight="1" x14ac:dyDescent="0.25">
      <c r="B26" s="55"/>
      <c r="C26" s="81" t="s">
        <v>52</v>
      </c>
      <c r="D26" s="113">
        <v>0.62</v>
      </c>
      <c r="E26" s="82" t="s">
        <v>35</v>
      </c>
      <c r="F26" s="75">
        <f>(P15*P13-E11*Q10)/R10</f>
        <v>3.2216145020781104</v>
      </c>
      <c r="G26" s="83" t="s">
        <v>79</v>
      </c>
      <c r="H26" s="22"/>
      <c r="I26" s="22"/>
      <c r="J26" s="22"/>
      <c r="K26" s="22"/>
      <c r="L26" s="22"/>
      <c r="M26" s="22"/>
      <c r="N26" s="22"/>
      <c r="O26" s="22"/>
      <c r="P26" s="8"/>
      <c r="Q26" s="13"/>
      <c r="R26" s="49"/>
    </row>
    <row r="27" spans="2:18" s="24" customFormat="1" ht="15" customHeight="1" x14ac:dyDescent="0.25">
      <c r="B27" s="55"/>
      <c r="C27" s="2"/>
      <c r="D27" s="26"/>
      <c r="E27" s="83"/>
      <c r="F27" s="9" t="s">
        <v>28</v>
      </c>
      <c r="G27" s="84"/>
      <c r="H27" s="22"/>
      <c r="I27" s="22"/>
      <c r="J27" s="22"/>
      <c r="K27" s="22"/>
      <c r="L27" s="22"/>
      <c r="M27" s="22"/>
      <c r="N27" s="22"/>
      <c r="O27" s="22"/>
      <c r="P27" s="8"/>
      <c r="Q27" s="13"/>
      <c r="R27" s="49"/>
    </row>
    <row r="28" spans="2:18" s="24" customFormat="1" ht="15" customHeight="1" x14ac:dyDescent="0.25">
      <c r="B28" s="55"/>
      <c r="C28" s="2"/>
      <c r="D28" s="26"/>
      <c r="E28" s="82" t="s">
        <v>36</v>
      </c>
      <c r="F28" s="25">
        <f>DEGREES(ATAN(R13/C11/D26))</f>
        <v>38.884496433714602</v>
      </c>
      <c r="G28" s="83" t="s">
        <v>80</v>
      </c>
      <c r="H28" s="22"/>
      <c r="I28" s="22"/>
      <c r="J28" s="22"/>
      <c r="K28" s="22"/>
      <c r="L28" s="22"/>
      <c r="M28" s="22"/>
      <c r="N28" s="22"/>
      <c r="O28" s="22"/>
      <c r="P28" s="8"/>
      <c r="Q28" s="13"/>
      <c r="R28" s="49"/>
    </row>
    <row r="29" spans="2:18" s="24" customFormat="1" ht="15" customHeight="1" x14ac:dyDescent="0.25">
      <c r="B29" s="55"/>
      <c r="C29" s="2"/>
      <c r="D29" s="26"/>
      <c r="E29" s="34"/>
      <c r="F29" s="27"/>
      <c r="G29" s="22"/>
      <c r="H29" s="22"/>
      <c r="I29" s="22"/>
      <c r="J29" s="22"/>
      <c r="K29" s="22"/>
      <c r="L29" s="22"/>
      <c r="M29" s="22"/>
      <c r="N29" s="22"/>
      <c r="O29" s="22"/>
      <c r="P29" s="8"/>
      <c r="Q29" s="13"/>
      <c r="R29" s="49"/>
    </row>
    <row r="30" spans="2:18" s="24" customFormat="1" ht="15" customHeight="1" x14ac:dyDescent="0.25">
      <c r="B30" s="55"/>
      <c r="C30" s="2"/>
      <c r="D30" s="26"/>
      <c r="E30" s="34"/>
      <c r="F30" s="27"/>
      <c r="G30" s="22"/>
      <c r="H30" s="22"/>
      <c r="I30" s="22"/>
      <c r="J30" s="22"/>
      <c r="K30" s="22"/>
      <c r="L30" s="22"/>
      <c r="M30" s="22"/>
      <c r="N30" s="22"/>
      <c r="O30" s="22"/>
      <c r="P30" s="29"/>
      <c r="Q30" s="7"/>
      <c r="R30" s="59"/>
    </row>
    <row r="31" spans="2:18" s="3" customFormat="1" ht="15" customHeight="1" x14ac:dyDescent="0.25">
      <c r="B31" s="43"/>
      <c r="C31" s="31" t="s">
        <v>81</v>
      </c>
      <c r="D31" s="31"/>
      <c r="E31" s="31"/>
      <c r="F31" s="31"/>
      <c r="G31" s="31"/>
      <c r="H31" s="57"/>
      <c r="I31" s="57"/>
      <c r="J31" s="57"/>
      <c r="K31" s="57"/>
      <c r="L31" s="57"/>
      <c r="M31" s="13"/>
      <c r="N31" s="13"/>
      <c r="O31" s="13"/>
      <c r="P31" s="121" t="s">
        <v>71</v>
      </c>
      <c r="Q31" s="122"/>
      <c r="R31" s="123"/>
    </row>
    <row r="32" spans="2:18" s="3" customFormat="1" ht="15" customHeight="1" x14ac:dyDescent="0.25">
      <c r="B32" s="43"/>
      <c r="C32" s="44"/>
      <c r="D32" s="44"/>
      <c r="E32" s="44"/>
      <c r="F32" s="44"/>
      <c r="G32" s="44"/>
      <c r="H32" s="45"/>
      <c r="I32" s="45"/>
      <c r="J32" s="13"/>
      <c r="K32" s="13"/>
      <c r="L32" s="13"/>
      <c r="M32" s="13"/>
      <c r="N32" s="13"/>
      <c r="O32" s="13"/>
      <c r="P32" s="119" t="s">
        <v>50</v>
      </c>
      <c r="Q32" s="119" t="s">
        <v>13</v>
      </c>
      <c r="R32" s="124" t="s">
        <v>14</v>
      </c>
    </row>
    <row r="33" spans="2:18" s="3" customFormat="1" ht="15" customHeight="1" x14ac:dyDescent="0.25">
      <c r="B33" s="43"/>
      <c r="C33" s="58"/>
      <c r="D33" s="85" t="s">
        <v>43</v>
      </c>
      <c r="E33" s="13"/>
      <c r="F33" s="13"/>
      <c r="G33" s="147" t="s">
        <v>5</v>
      </c>
      <c r="H33" s="147" t="s">
        <v>6</v>
      </c>
      <c r="I33" s="45"/>
      <c r="J33" s="13"/>
      <c r="K33" s="13"/>
      <c r="L33" s="13"/>
      <c r="M33" s="13"/>
      <c r="N33" s="13"/>
      <c r="O33" s="13"/>
      <c r="P33" s="120"/>
      <c r="Q33" s="120"/>
      <c r="R33" s="125"/>
    </row>
    <row r="34" spans="2:18" s="3" customFormat="1" ht="15" customHeight="1" x14ac:dyDescent="0.25">
      <c r="B34" s="43"/>
      <c r="C34" s="13"/>
      <c r="D34" s="13"/>
      <c r="E34" s="13"/>
      <c r="F34" s="13"/>
      <c r="G34" s="147"/>
      <c r="H34" s="147"/>
      <c r="I34" s="45"/>
      <c r="J34" s="15" t="s">
        <v>44</v>
      </c>
      <c r="K34" s="13"/>
      <c r="L34" s="13"/>
      <c r="M34" s="13"/>
      <c r="N34" s="13"/>
      <c r="O34" s="13"/>
      <c r="P34" s="9" t="s">
        <v>1</v>
      </c>
      <c r="Q34" s="10" t="s">
        <v>8</v>
      </c>
      <c r="R34" s="47" t="s">
        <v>9</v>
      </c>
    </row>
    <row r="35" spans="2:18" s="3" customFormat="1" ht="15" customHeight="1" x14ac:dyDescent="0.25">
      <c r="B35" s="43"/>
      <c r="C35" s="36" t="s">
        <v>0</v>
      </c>
      <c r="D35" s="10" t="s">
        <v>12</v>
      </c>
      <c r="E35" s="36" t="s">
        <v>7</v>
      </c>
      <c r="F35" s="9" t="s">
        <v>18</v>
      </c>
      <c r="G35" s="36" t="s">
        <v>4</v>
      </c>
      <c r="H35" s="36" t="s">
        <v>3</v>
      </c>
      <c r="I35" s="37" t="s">
        <v>55</v>
      </c>
      <c r="J35" s="37" t="s">
        <v>54</v>
      </c>
      <c r="K35" s="13"/>
      <c r="L35" s="13"/>
      <c r="M35" s="13"/>
      <c r="N35" s="13"/>
      <c r="O35" s="13"/>
      <c r="P35" s="16">
        <f>RADIANS(F36)</f>
        <v>1.0471975511965976</v>
      </c>
      <c r="Q35" s="12">
        <f>-G36*9.81</f>
        <v>0</v>
      </c>
      <c r="R35" s="48">
        <f>-H36*9.81</f>
        <v>-98.100000000000009</v>
      </c>
    </row>
    <row r="36" spans="2:18" s="3" customFormat="1" ht="15" customHeight="1" x14ac:dyDescent="0.25">
      <c r="B36" s="43"/>
      <c r="C36" s="35">
        <f>C11</f>
        <v>3</v>
      </c>
      <c r="D36" s="112">
        <v>5</v>
      </c>
      <c r="E36" s="35">
        <f>E11</f>
        <v>0</v>
      </c>
      <c r="F36" s="112">
        <f>F11</f>
        <v>60</v>
      </c>
      <c r="G36" s="35">
        <f>G11</f>
        <v>0</v>
      </c>
      <c r="H36" s="35">
        <f>H11</f>
        <v>10</v>
      </c>
      <c r="I36" s="113">
        <v>0.5</v>
      </c>
      <c r="J36" s="88">
        <f>DEGREES(ATAN(I36))</f>
        <v>26.56505117707799</v>
      </c>
      <c r="K36" s="13"/>
      <c r="L36" s="13"/>
      <c r="M36" s="13"/>
      <c r="N36" s="13"/>
      <c r="O36" s="13"/>
      <c r="P36" s="76" t="s">
        <v>10</v>
      </c>
      <c r="Q36" s="126" t="s">
        <v>17</v>
      </c>
      <c r="R36" s="128"/>
    </row>
    <row r="37" spans="2:18" s="3" customFormat="1" ht="15" customHeight="1" x14ac:dyDescent="0.25">
      <c r="B37" s="50"/>
      <c r="C37" s="31"/>
      <c r="D37" s="31"/>
      <c r="E37" s="31"/>
      <c r="F37" s="31"/>
      <c r="G37" s="31"/>
      <c r="H37" s="13"/>
      <c r="I37" s="13"/>
      <c r="J37" s="13"/>
      <c r="K37" s="13"/>
      <c r="L37" s="13"/>
      <c r="M37" s="13"/>
      <c r="N37" s="13"/>
      <c r="O37" s="13"/>
      <c r="P37" s="10" t="s">
        <v>11</v>
      </c>
      <c r="Q37" s="10" t="s">
        <v>16</v>
      </c>
      <c r="R37" s="47" t="s">
        <v>2</v>
      </c>
    </row>
    <row r="38" spans="2:18" s="3" customFormat="1" ht="15" customHeight="1" x14ac:dyDescent="0.25">
      <c r="B38" s="51"/>
      <c r="C38" s="13"/>
      <c r="D38" s="13"/>
      <c r="E38" s="13"/>
      <c r="F38" s="13"/>
      <c r="G38" s="13"/>
      <c r="H38" s="13"/>
      <c r="I38" s="13"/>
      <c r="J38" s="13"/>
      <c r="K38" s="13"/>
      <c r="L38" s="13"/>
      <c r="M38" s="13"/>
      <c r="N38" s="13"/>
      <c r="O38" s="13"/>
      <c r="P38" s="16">
        <f>Q35+R35</f>
        <v>-98.100000000000009</v>
      </c>
      <c r="Q38" s="16">
        <f>(Q35*E36*COS(P35)+R35*D36*COS(P35)) / P38</f>
        <v>2.5000000000000004</v>
      </c>
      <c r="R38" s="53">
        <f>Q38/COS(P35)</f>
        <v>5</v>
      </c>
    </row>
    <row r="39" spans="2:18" s="3" customFormat="1" ht="15" customHeight="1" x14ac:dyDescent="0.25">
      <c r="B39" s="51"/>
      <c r="C39" s="141" t="s">
        <v>48</v>
      </c>
      <c r="D39" s="142"/>
      <c r="E39" s="13"/>
      <c r="F39" s="13"/>
      <c r="G39" s="13"/>
      <c r="H39" s="13"/>
      <c r="I39" s="13"/>
      <c r="J39" s="13"/>
      <c r="K39" s="13"/>
      <c r="L39" s="13"/>
      <c r="M39" s="13"/>
      <c r="N39" s="13"/>
      <c r="O39" s="13"/>
      <c r="P39" s="121" t="s">
        <v>74</v>
      </c>
      <c r="Q39" s="122"/>
      <c r="R39" s="123"/>
    </row>
    <row r="40" spans="2:18" s="3" customFormat="1" ht="15" customHeight="1" x14ac:dyDescent="0.25">
      <c r="B40" s="51"/>
      <c r="C40" s="143"/>
      <c r="D40" s="144"/>
      <c r="E40" s="13"/>
      <c r="F40" s="13"/>
      <c r="G40" s="13"/>
      <c r="H40" s="13"/>
      <c r="I40" s="13"/>
      <c r="J40" s="13"/>
      <c r="K40" s="13"/>
      <c r="L40" s="13"/>
      <c r="M40" s="13"/>
      <c r="N40" s="13"/>
      <c r="O40" s="13"/>
      <c r="P40" s="21" t="s">
        <v>37</v>
      </c>
      <c r="Q40" s="22"/>
      <c r="R40" s="89">
        <f>D41+D42</f>
        <v>0</v>
      </c>
    </row>
    <row r="41" spans="2:18" s="3" customFormat="1" ht="15" customHeight="1" x14ac:dyDescent="0.25">
      <c r="B41" s="51"/>
      <c r="C41" s="108" t="s">
        <v>39</v>
      </c>
      <c r="D41" s="73">
        <f>R38*P38/C36/TAN(P35)</f>
        <v>-94.396769012503853</v>
      </c>
      <c r="E41" s="13"/>
      <c r="F41" s="101"/>
      <c r="G41" s="102"/>
      <c r="H41" s="27"/>
      <c r="I41" s="13"/>
      <c r="J41" s="13"/>
      <c r="K41" s="13"/>
      <c r="L41" s="13"/>
      <c r="M41" s="13"/>
      <c r="N41" s="13"/>
      <c r="O41" s="13"/>
      <c r="P41" s="21" t="s">
        <v>38</v>
      </c>
      <c r="Q41" s="22"/>
      <c r="R41" s="90">
        <f>D43+P38</f>
        <v>0</v>
      </c>
    </row>
    <row r="42" spans="2:18" s="3" customFormat="1" ht="15" customHeight="1" x14ac:dyDescent="0.25">
      <c r="B42" s="55"/>
      <c r="C42" s="108" t="s">
        <v>40</v>
      </c>
      <c r="D42" s="74">
        <f>-D41</f>
        <v>94.396769012503853</v>
      </c>
      <c r="E42" s="46"/>
      <c r="F42" s="13"/>
      <c r="G42" s="46"/>
      <c r="H42" s="13"/>
      <c r="I42" s="13"/>
      <c r="J42" s="13"/>
      <c r="K42" s="13"/>
      <c r="L42" s="13"/>
      <c r="M42" s="13"/>
      <c r="N42" s="13"/>
      <c r="O42" s="13"/>
      <c r="P42" s="77" t="s">
        <v>78</v>
      </c>
      <c r="Q42" s="78"/>
      <c r="R42" s="91">
        <f>R38*COS(P35)*P38-C36*SIN(P35)*D41</f>
        <v>0</v>
      </c>
    </row>
    <row r="43" spans="2:18" s="3" customFormat="1" ht="15" customHeight="1" x14ac:dyDescent="0.25">
      <c r="B43" s="55"/>
      <c r="C43" s="108" t="s">
        <v>41</v>
      </c>
      <c r="D43" s="71">
        <f>-P38</f>
        <v>98.100000000000009</v>
      </c>
      <c r="E43" s="13"/>
      <c r="G43" s="87" t="s">
        <v>49</v>
      </c>
      <c r="H43" s="106">
        <f>ROUNDDOWN(D43*I36,6)</f>
        <v>49.05</v>
      </c>
      <c r="I43" s="134" t="str">
        <f>IF(D42&lt;H43,"Echelle stable",IF(ROUNDDOWN(D42,6)=H43,"Echelle en équilibre","Glissement"))</f>
        <v>Glissement</v>
      </c>
      <c r="J43" s="135"/>
      <c r="K43" s="13"/>
      <c r="L43" s="13"/>
      <c r="M43" s="13"/>
      <c r="N43" s="13"/>
      <c r="O43" s="13"/>
      <c r="P43" s="21"/>
      <c r="Q43" s="22"/>
      <c r="R43" s="56"/>
    </row>
    <row r="44" spans="2:18" s="3" customFormat="1" ht="15" customHeight="1" x14ac:dyDescent="0.25">
      <c r="B44" s="55"/>
      <c r="C44" s="22"/>
      <c r="D44" s="22"/>
      <c r="E44" s="22"/>
      <c r="F44" s="22"/>
      <c r="G44" s="22"/>
      <c r="H44" s="22"/>
      <c r="I44" s="22"/>
      <c r="J44" s="22"/>
      <c r="K44" s="13"/>
      <c r="L44" s="13"/>
      <c r="M44" s="13"/>
      <c r="N44" s="13"/>
      <c r="O44" s="13"/>
      <c r="P44" s="21"/>
      <c r="Q44" s="22"/>
      <c r="R44" s="56"/>
    </row>
    <row r="45" spans="2:18" s="3" customFormat="1" ht="15" customHeight="1" x14ac:dyDescent="0.25">
      <c r="B45" s="55"/>
      <c r="C45" s="22"/>
      <c r="D45" s="22"/>
      <c r="E45" s="22"/>
      <c r="F45" s="22"/>
      <c r="G45" s="22"/>
      <c r="H45" s="22"/>
      <c r="I45" s="22"/>
      <c r="J45" s="22"/>
      <c r="K45" s="13"/>
      <c r="L45" s="13"/>
      <c r="M45" s="13"/>
      <c r="N45" s="13"/>
      <c r="O45" s="13"/>
      <c r="P45" s="21"/>
      <c r="Q45" s="22"/>
      <c r="R45" s="56"/>
    </row>
    <row r="46" spans="2:18" s="3" customFormat="1" ht="15" customHeight="1" x14ac:dyDescent="0.25">
      <c r="B46" s="55"/>
      <c r="C46" s="132" t="s">
        <v>68</v>
      </c>
      <c r="D46" s="133"/>
      <c r="E46" s="133"/>
      <c r="F46" s="133"/>
      <c r="G46" s="133"/>
      <c r="H46" s="133"/>
      <c r="I46" s="133"/>
      <c r="J46" s="133"/>
      <c r="K46" s="22"/>
      <c r="L46" s="22"/>
      <c r="M46" s="22"/>
      <c r="N46" s="22"/>
      <c r="O46" s="22"/>
      <c r="P46" s="21"/>
      <c r="Q46" s="22"/>
      <c r="R46" s="56"/>
    </row>
    <row r="47" spans="2:18" s="24" customFormat="1" ht="15" customHeight="1" x14ac:dyDescent="0.25">
      <c r="B47" s="55"/>
      <c r="C47" s="133"/>
      <c r="D47" s="133"/>
      <c r="E47" s="133"/>
      <c r="F47" s="133"/>
      <c r="G47" s="133"/>
      <c r="H47" s="133"/>
      <c r="I47" s="133"/>
      <c r="J47" s="133"/>
      <c r="K47" s="22"/>
      <c r="L47" s="22"/>
      <c r="M47" s="22"/>
      <c r="N47" s="22"/>
      <c r="O47" s="22"/>
      <c r="P47" s="21"/>
      <c r="Q47" s="22"/>
      <c r="R47" s="56"/>
    </row>
    <row r="48" spans="2:18" s="24" customFormat="1" ht="15" customHeight="1" x14ac:dyDescent="0.25">
      <c r="B48" s="55"/>
      <c r="C48" s="22"/>
      <c r="J48" s="22"/>
      <c r="K48" s="22"/>
      <c r="L48" s="22"/>
      <c r="M48" s="22"/>
      <c r="N48" s="22"/>
      <c r="O48" s="22"/>
      <c r="P48" s="21"/>
      <c r="Q48" s="22"/>
      <c r="R48" s="56"/>
    </row>
    <row r="49" spans="2:18" s="24" customFormat="1" ht="15" customHeight="1" x14ac:dyDescent="0.25">
      <c r="B49" s="55"/>
      <c r="C49" s="22"/>
      <c r="D49" s="65" t="s">
        <v>57</v>
      </c>
      <c r="E49" s="22"/>
      <c r="F49" s="22" t="s">
        <v>85</v>
      </c>
      <c r="G49" s="22"/>
      <c r="H49" s="22"/>
      <c r="I49" s="22"/>
      <c r="J49" s="22"/>
      <c r="K49" s="22"/>
      <c r="L49" s="22"/>
      <c r="M49" s="22"/>
      <c r="N49" s="22"/>
      <c r="O49" s="22"/>
      <c r="P49" s="21"/>
      <c r="Q49" s="22"/>
      <c r="R49" s="56"/>
    </row>
    <row r="50" spans="2:18" s="24" customFormat="1" ht="15" customHeight="1" x14ac:dyDescent="0.25">
      <c r="B50" s="55"/>
      <c r="C50" s="22"/>
      <c r="D50" s="65" t="s">
        <v>47</v>
      </c>
      <c r="E50" s="22"/>
      <c r="F50" s="22" t="s">
        <v>86</v>
      </c>
      <c r="G50" s="22"/>
      <c r="H50" s="22"/>
      <c r="I50" s="22"/>
      <c r="J50" s="22"/>
      <c r="K50" s="22"/>
      <c r="L50" s="22"/>
      <c r="M50" s="22"/>
      <c r="N50" s="22"/>
      <c r="O50" s="22"/>
      <c r="P50" s="21"/>
      <c r="Q50" s="22"/>
      <c r="R50" s="56"/>
    </row>
    <row r="51" spans="2:18" s="24" customFormat="1" ht="15" customHeight="1" x14ac:dyDescent="0.25">
      <c r="B51" s="51"/>
      <c r="C51" s="28"/>
      <c r="D51" s="65" t="s">
        <v>46</v>
      </c>
      <c r="E51" s="22"/>
      <c r="F51" s="22" t="s">
        <v>87</v>
      </c>
      <c r="G51" s="22"/>
      <c r="H51" s="22"/>
      <c r="I51" s="22"/>
      <c r="J51" s="13"/>
      <c r="K51" s="13"/>
      <c r="L51" s="13"/>
      <c r="M51" s="13"/>
      <c r="N51" s="13"/>
      <c r="O51" s="13"/>
      <c r="P51" s="21"/>
      <c r="Q51" s="22"/>
      <c r="R51" s="56"/>
    </row>
    <row r="52" spans="2:18" s="3" customFormat="1" ht="15" customHeight="1" x14ac:dyDescent="0.25">
      <c r="B52" s="51"/>
      <c r="C52" s="28"/>
      <c r="D52" s="65"/>
      <c r="E52" s="22"/>
      <c r="F52" s="22"/>
      <c r="G52" s="22"/>
      <c r="H52" s="22"/>
      <c r="I52" s="22"/>
      <c r="J52" s="13"/>
      <c r="K52" s="13"/>
      <c r="L52" s="13"/>
      <c r="M52" s="13"/>
      <c r="N52" s="13"/>
      <c r="O52" s="13"/>
      <c r="P52" s="8"/>
      <c r="Q52" s="13"/>
      <c r="R52" s="49"/>
    </row>
    <row r="53" spans="2:18" s="3" customFormat="1" ht="15" customHeight="1" x14ac:dyDescent="0.25">
      <c r="B53" s="51"/>
      <c r="C53" s="28"/>
      <c r="D53" s="129" t="s">
        <v>84</v>
      </c>
      <c r="E53" s="130"/>
      <c r="F53" s="130"/>
      <c r="G53" s="130"/>
      <c r="H53" s="130"/>
      <c r="I53" s="130"/>
      <c r="J53" s="130"/>
      <c r="K53" s="130"/>
      <c r="L53" s="130"/>
      <c r="M53" s="130"/>
      <c r="N53" s="130"/>
      <c r="O53" s="13"/>
      <c r="P53" s="8"/>
      <c r="Q53" s="13"/>
      <c r="R53" s="49"/>
    </row>
    <row r="54" spans="2:18" s="3" customFormat="1" ht="15" customHeight="1" x14ac:dyDescent="0.25">
      <c r="B54" s="51"/>
      <c r="C54" s="28"/>
      <c r="D54" s="130"/>
      <c r="E54" s="130"/>
      <c r="F54" s="130"/>
      <c r="G54" s="130"/>
      <c r="H54" s="130"/>
      <c r="I54" s="130"/>
      <c r="J54" s="130"/>
      <c r="K54" s="130"/>
      <c r="L54" s="130"/>
      <c r="M54" s="130"/>
      <c r="N54" s="130"/>
      <c r="O54" s="13"/>
      <c r="P54" s="8"/>
      <c r="Q54" s="13"/>
      <c r="R54" s="49"/>
    </row>
    <row r="55" spans="2:18" s="3" customFormat="1" ht="15" customHeight="1" x14ac:dyDescent="0.25">
      <c r="B55" s="51"/>
      <c r="C55" s="28"/>
      <c r="D55" s="130"/>
      <c r="E55" s="130"/>
      <c r="F55" s="130"/>
      <c r="G55" s="130"/>
      <c r="H55" s="130"/>
      <c r="I55" s="130"/>
      <c r="J55" s="130"/>
      <c r="K55" s="130"/>
      <c r="L55" s="130"/>
      <c r="M55" s="130"/>
      <c r="N55" s="130"/>
      <c r="O55" s="13"/>
      <c r="P55" s="8"/>
      <c r="Q55" s="13"/>
      <c r="R55" s="49"/>
    </row>
    <row r="56" spans="2:18" s="3" customFormat="1" ht="15" customHeight="1" x14ac:dyDescent="0.25">
      <c r="B56" s="51"/>
      <c r="C56" s="28"/>
      <c r="D56" s="130"/>
      <c r="E56" s="130"/>
      <c r="F56" s="130"/>
      <c r="G56" s="130"/>
      <c r="H56" s="130"/>
      <c r="I56" s="130"/>
      <c r="J56" s="130"/>
      <c r="K56" s="130"/>
      <c r="L56" s="130"/>
      <c r="M56" s="130"/>
      <c r="N56" s="130"/>
      <c r="O56" s="13"/>
      <c r="P56" s="8"/>
      <c r="Q56" s="13"/>
      <c r="R56" s="49"/>
    </row>
    <row r="57" spans="2:18" s="3" customFormat="1" ht="15" customHeight="1" thickBot="1" x14ac:dyDescent="0.3">
      <c r="B57" s="61"/>
      <c r="C57" s="62"/>
      <c r="D57" s="62"/>
      <c r="E57" s="62"/>
      <c r="F57" s="62"/>
      <c r="G57" s="62"/>
      <c r="H57" s="62"/>
      <c r="I57" s="62"/>
      <c r="J57" s="62"/>
      <c r="K57" s="62"/>
      <c r="L57" s="62"/>
      <c r="M57" s="62"/>
      <c r="N57" s="62"/>
      <c r="O57" s="62"/>
      <c r="P57" s="64"/>
      <c r="Q57" s="62"/>
      <c r="R57" s="63"/>
    </row>
    <row r="58" spans="2:18" s="3" customFormat="1" ht="15" customHeight="1" x14ac:dyDescent="0.25">
      <c r="B58" s="42"/>
      <c r="C58" s="42"/>
      <c r="D58" s="42"/>
      <c r="E58" s="42"/>
      <c r="F58" s="42"/>
      <c r="G58" s="42"/>
      <c r="H58" s="42"/>
      <c r="I58" s="42"/>
      <c r="J58" s="42"/>
      <c r="K58" s="42"/>
      <c r="L58" s="42"/>
      <c r="M58" s="42"/>
      <c r="N58" s="42"/>
      <c r="O58" s="42"/>
      <c r="P58" s="42"/>
      <c r="Q58" s="42"/>
      <c r="R58" s="42"/>
    </row>
    <row r="59" spans="2:18" s="3" customFormat="1" ht="15" customHeight="1" thickBot="1" x14ac:dyDescent="0.3">
      <c r="B59" s="62"/>
      <c r="C59" s="62"/>
      <c r="D59" s="62"/>
      <c r="E59" s="62"/>
      <c r="F59" s="62"/>
      <c r="G59" s="62"/>
      <c r="H59" s="62"/>
      <c r="I59" s="62"/>
      <c r="J59" s="62"/>
      <c r="K59" s="62"/>
      <c r="L59" s="62"/>
      <c r="M59" s="62"/>
      <c r="N59" s="62"/>
      <c r="O59" s="62"/>
      <c r="P59" s="62"/>
      <c r="Q59" s="62"/>
      <c r="R59" s="62"/>
    </row>
    <row r="60" spans="2:18" s="3" customFormat="1" ht="21" customHeight="1" x14ac:dyDescent="0.25">
      <c r="B60" s="39" t="s">
        <v>20</v>
      </c>
      <c r="C60" s="40" t="s">
        <v>33</v>
      </c>
      <c r="D60" s="40"/>
      <c r="E60" s="40"/>
      <c r="F60" s="40"/>
      <c r="G60" s="40"/>
      <c r="H60" s="41"/>
      <c r="I60" s="42"/>
      <c r="J60" s="42"/>
      <c r="K60" s="42"/>
      <c r="L60" s="42"/>
      <c r="M60" s="42"/>
      <c r="N60" s="42"/>
      <c r="O60" s="42"/>
      <c r="P60" s="148" t="s">
        <v>72</v>
      </c>
      <c r="Q60" s="149"/>
      <c r="R60" s="150"/>
    </row>
    <row r="61" spans="2:18" s="3" customFormat="1" ht="15" customHeight="1" x14ac:dyDescent="0.25">
      <c r="B61" s="43"/>
      <c r="C61" s="44"/>
      <c r="D61" s="44"/>
      <c r="E61" s="44"/>
      <c r="F61" s="44"/>
      <c r="G61" s="44"/>
      <c r="H61" s="45"/>
      <c r="I61" s="13"/>
      <c r="J61" s="13"/>
      <c r="K61" s="13"/>
      <c r="L61" s="13"/>
      <c r="M61" s="13"/>
      <c r="N61" s="13"/>
      <c r="O61" s="13"/>
      <c r="P61" s="119" t="s">
        <v>50</v>
      </c>
      <c r="Q61" s="119" t="s">
        <v>13</v>
      </c>
      <c r="R61" s="124" t="s">
        <v>14</v>
      </c>
    </row>
    <row r="62" spans="2:18" s="3" customFormat="1" ht="15" customHeight="1" x14ac:dyDescent="0.25">
      <c r="B62" s="43"/>
      <c r="C62" s="46"/>
      <c r="D62" s="13"/>
      <c r="E62" s="13"/>
      <c r="F62" s="13"/>
      <c r="G62" s="136" t="s">
        <v>5</v>
      </c>
      <c r="H62" s="147" t="s">
        <v>6</v>
      </c>
      <c r="I62" s="13"/>
      <c r="J62" s="13"/>
      <c r="K62" s="13"/>
      <c r="L62" s="13"/>
      <c r="M62" s="13"/>
      <c r="N62" s="13"/>
      <c r="O62" s="13"/>
      <c r="P62" s="120"/>
      <c r="Q62" s="120"/>
      <c r="R62" s="125"/>
    </row>
    <row r="63" spans="2:18" s="3" customFormat="1" ht="15" customHeight="1" x14ac:dyDescent="0.25">
      <c r="B63" s="43"/>
      <c r="C63" s="13"/>
      <c r="D63" s="13"/>
      <c r="E63" s="13"/>
      <c r="F63" s="13"/>
      <c r="G63" s="137"/>
      <c r="H63" s="147"/>
      <c r="I63" s="13"/>
      <c r="J63" s="13"/>
      <c r="K63" s="13"/>
      <c r="L63" s="13"/>
      <c r="M63" s="13"/>
      <c r="N63" s="13"/>
      <c r="O63" s="13"/>
      <c r="P63" s="9" t="s">
        <v>1</v>
      </c>
      <c r="Q63" s="10" t="s">
        <v>8</v>
      </c>
      <c r="R63" s="47" t="s">
        <v>9</v>
      </c>
    </row>
    <row r="64" spans="2:18" s="3" customFormat="1" ht="15" customHeight="1" x14ac:dyDescent="0.25">
      <c r="B64" s="43"/>
      <c r="C64" s="10" t="s">
        <v>0</v>
      </c>
      <c r="D64" s="10" t="s">
        <v>12</v>
      </c>
      <c r="E64" s="10" t="s">
        <v>7</v>
      </c>
      <c r="F64" s="9" t="s">
        <v>18</v>
      </c>
      <c r="G64" s="10" t="s">
        <v>4</v>
      </c>
      <c r="H64" s="10" t="s">
        <v>3</v>
      </c>
      <c r="I64" s="10" t="s">
        <v>63</v>
      </c>
      <c r="N64" s="13"/>
      <c r="O64" s="13"/>
      <c r="P64" s="11">
        <f>RADIANS(F65)</f>
        <v>1.0471975511965976</v>
      </c>
      <c r="Q64" s="12">
        <f>-G65*9.81</f>
        <v>0</v>
      </c>
      <c r="R64" s="48">
        <f>-H65*9.81</f>
        <v>-98.100000000000009</v>
      </c>
    </row>
    <row r="65" spans="2:18" s="3" customFormat="1" ht="15" customHeight="1" x14ac:dyDescent="0.25">
      <c r="B65" s="43"/>
      <c r="C65" s="112">
        <v>5</v>
      </c>
      <c r="D65" s="114">
        <v>2.5</v>
      </c>
      <c r="E65" s="112">
        <v>2.5</v>
      </c>
      <c r="F65" s="112">
        <v>60</v>
      </c>
      <c r="G65" s="112">
        <v>0</v>
      </c>
      <c r="H65" s="112">
        <v>10</v>
      </c>
      <c r="I65" s="115">
        <v>1</v>
      </c>
      <c r="N65" s="13"/>
      <c r="O65" s="13"/>
      <c r="P65" s="76" t="s">
        <v>10</v>
      </c>
      <c r="Q65" s="126" t="s">
        <v>17</v>
      </c>
      <c r="R65" s="128"/>
    </row>
    <row r="66" spans="2:18" s="3" customFormat="1" ht="15" customHeight="1" x14ac:dyDescent="0.25">
      <c r="B66" s="50"/>
      <c r="C66" s="31"/>
      <c r="D66" s="31"/>
      <c r="E66" s="31"/>
      <c r="F66" s="31"/>
      <c r="G66" s="31"/>
      <c r="H66" s="13"/>
      <c r="I66" s="13"/>
      <c r="J66" s="13"/>
      <c r="K66" s="13"/>
      <c r="L66" s="13"/>
      <c r="M66" s="13"/>
      <c r="N66" s="13"/>
      <c r="O66" s="13"/>
      <c r="P66" s="10" t="s">
        <v>11</v>
      </c>
      <c r="Q66" s="10" t="s">
        <v>16</v>
      </c>
      <c r="R66" s="47" t="s">
        <v>2</v>
      </c>
    </row>
    <row r="67" spans="2:18" s="3" customFormat="1" ht="15" customHeight="1" x14ac:dyDescent="0.25">
      <c r="B67" s="50"/>
      <c r="C67" s="52" t="s">
        <v>83</v>
      </c>
      <c r="D67" s="31"/>
      <c r="E67" s="31"/>
      <c r="F67" s="31"/>
      <c r="G67" s="31"/>
      <c r="H67" s="13"/>
      <c r="I67" s="13"/>
      <c r="J67" s="13"/>
      <c r="K67" s="13"/>
      <c r="L67" s="13"/>
      <c r="M67" s="13"/>
      <c r="N67" s="13"/>
      <c r="O67" s="13"/>
      <c r="P67" s="16">
        <f>Q64+R64</f>
        <v>-98.100000000000009</v>
      </c>
      <c r="Q67" s="16">
        <f>(Q64*E65*COS(P64)+R64*D65*COS(P64)) / P67</f>
        <v>1.2500000000000002</v>
      </c>
      <c r="R67" s="53">
        <f>Q67/COS(P64)</f>
        <v>2.5</v>
      </c>
    </row>
    <row r="68" spans="2:18" s="3" customFormat="1" ht="15" customHeight="1" x14ac:dyDescent="0.25">
      <c r="B68" s="50"/>
      <c r="C68" s="31"/>
      <c r="D68" s="31"/>
      <c r="E68" s="31"/>
      <c r="F68" s="31"/>
      <c r="G68" s="31"/>
      <c r="H68" s="32"/>
      <c r="J68" s="13"/>
      <c r="K68" s="13"/>
      <c r="L68" s="13"/>
      <c r="M68" s="13"/>
      <c r="N68" s="13"/>
      <c r="O68" s="13"/>
      <c r="P68" s="30" t="s">
        <v>30</v>
      </c>
      <c r="Q68" s="13"/>
      <c r="R68" s="49"/>
    </row>
    <row r="69" spans="2:18" s="3" customFormat="1" ht="15" customHeight="1" x14ac:dyDescent="0.25">
      <c r="B69" s="50"/>
      <c r="C69" s="108" t="s">
        <v>65</v>
      </c>
      <c r="D69" s="73">
        <f>R74</f>
        <v>0.26794919243112286</v>
      </c>
      <c r="G69" s="68"/>
      <c r="H69" s="92"/>
      <c r="J69" s="13"/>
      <c r="K69" s="13"/>
      <c r="L69" s="13"/>
      <c r="M69" s="13"/>
      <c r="N69" s="13"/>
      <c r="O69" s="13"/>
      <c r="P69" s="19">
        <f>C65*E82*(D82+TAN(P64))/(D82*E82+1)</f>
        <v>5.2667996991212931</v>
      </c>
      <c r="Q69" s="13"/>
      <c r="R69" s="49"/>
    </row>
    <row r="70" spans="2:18" s="3" customFormat="1" ht="15" customHeight="1" x14ac:dyDescent="0.25">
      <c r="B70" s="50"/>
      <c r="C70" s="108" t="s">
        <v>66</v>
      </c>
      <c r="D70" s="71">
        <f>D69*I65</f>
        <v>0.26794919243112286</v>
      </c>
      <c r="G70" s="93"/>
      <c r="H70" s="92"/>
      <c r="K70" s="13"/>
      <c r="L70" s="13"/>
      <c r="M70" s="13"/>
      <c r="N70" s="13"/>
      <c r="O70" s="13"/>
      <c r="P70" s="126" t="s">
        <v>61</v>
      </c>
      <c r="Q70" s="127"/>
      <c r="R70" s="128"/>
    </row>
    <row r="71" spans="2:18" s="3" customFormat="1" ht="15" customHeight="1" x14ac:dyDescent="0.25">
      <c r="B71" s="50"/>
      <c r="E71" s="57"/>
      <c r="F71" s="57"/>
      <c r="G71" s="80"/>
      <c r="H71" s="68"/>
      <c r="I71" s="80"/>
      <c r="J71" s="80"/>
      <c r="K71" s="13"/>
      <c r="L71" s="13"/>
      <c r="M71" s="13"/>
      <c r="N71" s="13"/>
      <c r="O71" s="13"/>
      <c r="P71" s="10" t="s">
        <v>58</v>
      </c>
      <c r="Q71" s="10" t="s">
        <v>59</v>
      </c>
      <c r="R71" s="47" t="s">
        <v>60</v>
      </c>
    </row>
    <row r="72" spans="2:18" s="3" customFormat="1" ht="15" customHeight="1" x14ac:dyDescent="0.25">
      <c r="B72" s="50"/>
      <c r="C72" s="31" t="s">
        <v>67</v>
      </c>
      <c r="E72" s="57"/>
      <c r="F72" s="57"/>
      <c r="G72" s="80"/>
      <c r="H72" s="80"/>
      <c r="I72" s="80"/>
      <c r="J72" s="80"/>
      <c r="K72" s="13"/>
      <c r="L72" s="13"/>
      <c r="M72" s="13"/>
      <c r="N72" s="13"/>
      <c r="O72" s="13"/>
      <c r="P72" s="16">
        <f>I65*COS(P64)*(R67-C65)</f>
        <v>-1.2500000000000002</v>
      </c>
      <c r="Q72" s="16">
        <f>-I65*SIN(P64)*C65</f>
        <v>-4.3301270189221928</v>
      </c>
      <c r="R72" s="53">
        <f>R67*COS(P64)</f>
        <v>1.2500000000000002</v>
      </c>
    </row>
    <row r="73" spans="2:18" s="3" customFormat="1" ht="15" customHeight="1" x14ac:dyDescent="0.25">
      <c r="B73" s="50"/>
      <c r="C73" s="31"/>
      <c r="D73" s="31"/>
      <c r="E73" s="57"/>
      <c r="F73" s="57"/>
      <c r="G73" s="80"/>
      <c r="H73" s="80"/>
      <c r="I73" s="80"/>
      <c r="J73" s="80"/>
      <c r="K73" s="13"/>
      <c r="L73" s="13"/>
      <c r="M73" s="13"/>
      <c r="N73" s="13"/>
      <c r="O73" s="13"/>
      <c r="P73" s="37" t="s">
        <v>62</v>
      </c>
      <c r="Q73" s="10" t="s">
        <v>76</v>
      </c>
      <c r="R73" s="47" t="s">
        <v>77</v>
      </c>
    </row>
    <row r="74" spans="2:18" s="3" customFormat="1" ht="15" customHeight="1" x14ac:dyDescent="0.25">
      <c r="B74" s="50"/>
      <c r="C74" s="108" t="s">
        <v>27</v>
      </c>
      <c r="D74" s="73">
        <f>I65*D69*P67/(I65*D69^2+1)</f>
        <v>-24.525000000000013</v>
      </c>
      <c r="E74" s="57"/>
      <c r="G74" s="57"/>
      <c r="H74" s="57"/>
      <c r="I74" s="57"/>
      <c r="J74" s="57"/>
      <c r="K74" s="13"/>
      <c r="L74" s="13"/>
      <c r="M74" s="13"/>
      <c r="N74" s="13"/>
      <c r="O74" s="13"/>
      <c r="P74" s="16">
        <f>Q72^2-4*P72*R72</f>
        <v>25</v>
      </c>
      <c r="Q74" s="16">
        <f>(-Q72+SQRT(P74))/2/P72</f>
        <v>-3.7320508075688763</v>
      </c>
      <c r="R74" s="53">
        <f>(-Q72-SQRT(P74))/2/P72</f>
        <v>0.26794919243112286</v>
      </c>
    </row>
    <row r="75" spans="2:18" s="3" customFormat="1" ht="15" customHeight="1" x14ac:dyDescent="0.25">
      <c r="B75" s="50"/>
      <c r="C75" s="108" t="s">
        <v>26</v>
      </c>
      <c r="D75" s="74">
        <f xml:space="preserve"> - I65*D69^2*P67/(I65*D69^2+1)</f>
        <v>6.5714539443732916</v>
      </c>
      <c r="E75" s="101"/>
      <c r="F75" s="101"/>
      <c r="G75" s="101"/>
      <c r="H75" s="101"/>
      <c r="I75" s="101"/>
      <c r="J75" s="101"/>
      <c r="K75" s="13"/>
      <c r="L75" s="13"/>
      <c r="M75" s="13"/>
      <c r="N75" s="13"/>
      <c r="O75" s="13"/>
      <c r="P75" s="121" t="s">
        <v>75</v>
      </c>
      <c r="Q75" s="122"/>
      <c r="R75" s="123"/>
    </row>
    <row r="76" spans="2:18" s="3" customFormat="1" ht="15" customHeight="1" x14ac:dyDescent="0.25">
      <c r="B76" s="50"/>
      <c r="C76" s="108" t="s">
        <v>25</v>
      </c>
      <c r="D76" s="74">
        <f>-I65*D69*P67/(I65*D69^2+1)</f>
        <v>24.525000000000013</v>
      </c>
      <c r="E76" s="101"/>
      <c r="F76" s="101"/>
      <c r="G76" s="101"/>
      <c r="H76" s="101"/>
      <c r="I76" s="101"/>
      <c r="J76" s="101"/>
      <c r="K76" s="13"/>
      <c r="L76" s="13"/>
      <c r="M76" s="13"/>
      <c r="N76" s="13"/>
      <c r="O76" s="13"/>
      <c r="P76" s="66" t="s">
        <v>37</v>
      </c>
      <c r="Q76" s="13"/>
      <c r="R76" s="89">
        <f>D74+D76</f>
        <v>0</v>
      </c>
    </row>
    <row r="77" spans="2:18" s="3" customFormat="1" ht="15" customHeight="1" x14ac:dyDescent="0.25">
      <c r="B77" s="50"/>
      <c r="C77" s="108" t="s">
        <v>24</v>
      </c>
      <c r="D77" s="71">
        <f>-P67/(I65*D69^2+1)</f>
        <v>91.528546055626705</v>
      </c>
      <c r="E77" s="57"/>
      <c r="F77" s="57"/>
      <c r="G77" s="57"/>
      <c r="H77" s="57"/>
      <c r="I77" s="57"/>
      <c r="J77" s="57"/>
      <c r="K77" s="13"/>
      <c r="L77" s="13"/>
      <c r="M77" s="13"/>
      <c r="N77" s="13"/>
      <c r="O77" s="13"/>
      <c r="P77" s="21" t="s">
        <v>38</v>
      </c>
      <c r="Q77" s="13"/>
      <c r="R77" s="90">
        <f>D75+D77+P67</f>
        <v>0</v>
      </c>
    </row>
    <row r="78" spans="2:18" s="3" customFormat="1" ht="15" customHeight="1" x14ac:dyDescent="0.25">
      <c r="B78" s="50"/>
      <c r="E78" s="31"/>
      <c r="F78" s="31"/>
      <c r="G78" s="31"/>
      <c r="H78" s="13"/>
      <c r="I78" s="13"/>
      <c r="J78" s="13"/>
      <c r="K78" s="13"/>
      <c r="L78" s="13"/>
      <c r="M78" s="13"/>
      <c r="N78" s="13"/>
      <c r="O78" s="13"/>
      <c r="P78" s="77" t="s">
        <v>78</v>
      </c>
      <c r="Q78" s="79"/>
      <c r="R78" s="91">
        <f>R67*COS(P64)*P67+C65*COS(P64)*D75-C65*SIN(P64)*D74</f>
        <v>0</v>
      </c>
    </row>
    <row r="79" spans="2:18" s="3" customFormat="1" ht="15" customHeight="1" x14ac:dyDescent="0.25">
      <c r="B79" s="50"/>
      <c r="C79" s="52" t="s">
        <v>64</v>
      </c>
      <c r="D79" s="31"/>
      <c r="E79" s="31"/>
      <c r="F79" s="31"/>
      <c r="G79" s="31"/>
      <c r="H79" s="13"/>
      <c r="I79" s="13"/>
      <c r="J79" s="13"/>
      <c r="K79" s="13"/>
      <c r="L79" s="13"/>
      <c r="M79" s="13"/>
      <c r="N79" s="13"/>
      <c r="O79" s="13"/>
      <c r="P79" s="8"/>
      <c r="Q79" s="13"/>
      <c r="R79" s="49"/>
    </row>
    <row r="80" spans="2:18" s="3" customFormat="1" ht="15" customHeight="1" x14ac:dyDescent="0.25">
      <c r="B80" s="51"/>
      <c r="C80" s="60"/>
      <c r="D80" s="13"/>
      <c r="E80" s="13"/>
      <c r="F80" s="13"/>
      <c r="G80" s="13"/>
      <c r="H80" s="13"/>
      <c r="I80" s="13"/>
      <c r="J80" s="13"/>
      <c r="K80" s="13"/>
      <c r="L80" s="13"/>
      <c r="M80" s="13"/>
      <c r="N80" s="13"/>
      <c r="O80" s="13"/>
      <c r="P80" s="8"/>
      <c r="Q80" s="13"/>
      <c r="R80" s="49"/>
    </row>
    <row r="81" spans="2:18" s="3" customFormat="1" ht="15" customHeight="1" x14ac:dyDescent="0.25">
      <c r="B81" s="55"/>
      <c r="C81" s="81" t="s">
        <v>51</v>
      </c>
      <c r="D81" s="10" t="s">
        <v>22</v>
      </c>
      <c r="E81" s="10" t="s">
        <v>23</v>
      </c>
      <c r="G81" s="18" t="s">
        <v>34</v>
      </c>
      <c r="H81" s="13"/>
      <c r="I81" s="13"/>
      <c r="J81" s="13"/>
      <c r="K81" s="13"/>
      <c r="L81" s="13"/>
      <c r="M81" s="13"/>
      <c r="N81" s="13"/>
      <c r="O81" s="13"/>
      <c r="P81" s="8"/>
      <c r="Q81" s="13"/>
      <c r="R81" s="49"/>
    </row>
    <row r="82" spans="2:18" s="3" customFormat="1" ht="15" customHeight="1" x14ac:dyDescent="0.25">
      <c r="B82" s="55"/>
      <c r="C82" s="81" t="s">
        <v>52</v>
      </c>
      <c r="D82" s="112">
        <v>0.62</v>
      </c>
      <c r="E82" s="112">
        <v>0.62</v>
      </c>
      <c r="F82" s="82" t="s">
        <v>35</v>
      </c>
      <c r="G82" s="75">
        <f>(P69*P67-E65*Q64)/R64</f>
        <v>5.2667996991212931</v>
      </c>
      <c r="H82" s="83" t="s">
        <v>79</v>
      </c>
      <c r="I82" s="13"/>
      <c r="J82" s="13"/>
      <c r="K82" s="13"/>
      <c r="L82" s="13"/>
      <c r="M82" s="13"/>
      <c r="N82" s="13"/>
      <c r="O82" s="13"/>
      <c r="P82" s="8"/>
      <c r="Q82" s="13"/>
      <c r="R82" s="49"/>
    </row>
    <row r="83" spans="2:18" s="3" customFormat="1" ht="15" customHeight="1" x14ac:dyDescent="0.25">
      <c r="B83" s="55"/>
      <c r="C83" s="34"/>
      <c r="D83" s="34"/>
      <c r="E83" s="22"/>
      <c r="F83" s="83"/>
      <c r="G83" s="9" t="s">
        <v>28</v>
      </c>
      <c r="H83" s="84"/>
      <c r="I83" s="22"/>
      <c r="J83" s="22"/>
      <c r="K83" s="13"/>
      <c r="L83" s="13"/>
      <c r="M83" s="13"/>
      <c r="N83" s="13"/>
      <c r="O83" s="13"/>
      <c r="P83" s="8"/>
      <c r="Q83" s="13"/>
      <c r="R83" s="49"/>
    </row>
    <row r="84" spans="2:18" s="3" customFormat="1" ht="15" customHeight="1" x14ac:dyDescent="0.25">
      <c r="B84" s="55"/>
      <c r="C84" s="34"/>
      <c r="D84" s="34"/>
      <c r="E84" s="22"/>
      <c r="F84" s="82" t="s">
        <v>36</v>
      </c>
      <c r="G84" s="25">
        <f>DEGREES(ATAN(R13*(D82*E82+1)/C11/(E82)-D82))</f>
        <v>26.402174351411158</v>
      </c>
      <c r="H84" s="83" t="s">
        <v>80</v>
      </c>
      <c r="I84" s="22"/>
      <c r="J84" s="22"/>
      <c r="K84" s="13"/>
      <c r="L84" s="13"/>
      <c r="M84" s="13"/>
      <c r="N84" s="13"/>
      <c r="O84" s="13"/>
      <c r="P84" s="8"/>
      <c r="Q84" s="13"/>
      <c r="R84" s="49"/>
    </row>
    <row r="85" spans="2:18" s="3" customFormat="1" ht="15" customHeight="1" x14ac:dyDescent="0.25">
      <c r="B85" s="55"/>
      <c r="C85" s="34"/>
      <c r="D85" s="34"/>
      <c r="E85" s="22"/>
      <c r="F85" s="22"/>
      <c r="G85" s="22"/>
      <c r="H85" s="22"/>
      <c r="I85" s="22"/>
      <c r="J85" s="22"/>
      <c r="K85" s="13"/>
      <c r="L85" s="13"/>
      <c r="M85" s="13"/>
      <c r="N85" s="13"/>
      <c r="O85" s="13"/>
      <c r="P85" s="8"/>
      <c r="Q85" s="13"/>
      <c r="R85" s="49"/>
    </row>
    <row r="86" spans="2:18" s="3" customFormat="1" ht="15" customHeight="1" x14ac:dyDescent="0.25">
      <c r="B86" s="51"/>
      <c r="C86" s="34"/>
      <c r="D86" s="34"/>
      <c r="E86" s="22"/>
      <c r="F86" s="22"/>
      <c r="G86" s="22"/>
      <c r="H86" s="22"/>
      <c r="I86" s="22"/>
      <c r="J86" s="22"/>
      <c r="K86" s="13"/>
      <c r="L86" s="13"/>
      <c r="M86" s="13"/>
      <c r="N86" s="13"/>
      <c r="O86" s="13"/>
      <c r="P86" s="21"/>
      <c r="Q86" s="22"/>
      <c r="R86" s="70"/>
    </row>
    <row r="87" spans="2:18" s="3" customFormat="1" ht="15" customHeight="1" x14ac:dyDescent="0.25">
      <c r="B87" s="51"/>
      <c r="C87" s="52" t="s">
        <v>82</v>
      </c>
      <c r="D87" s="13"/>
      <c r="E87" s="22"/>
      <c r="F87" s="22"/>
      <c r="G87" s="22"/>
      <c r="H87" s="22"/>
      <c r="I87" s="22"/>
      <c r="J87" s="22"/>
      <c r="K87" s="13"/>
      <c r="L87" s="13"/>
      <c r="M87" s="13"/>
      <c r="N87" s="13"/>
      <c r="O87" s="13"/>
      <c r="P87" s="121" t="s">
        <v>73</v>
      </c>
      <c r="Q87" s="122"/>
      <c r="R87" s="123"/>
    </row>
    <row r="88" spans="2:18" s="3" customFormat="1" ht="15" customHeight="1" x14ac:dyDescent="0.25">
      <c r="B88" s="51"/>
      <c r="C88" s="44"/>
      <c r="D88" s="44"/>
      <c r="E88" s="44"/>
      <c r="F88" s="44"/>
      <c r="G88" s="44"/>
      <c r="H88" s="45"/>
      <c r="I88" s="13"/>
      <c r="J88" s="13"/>
      <c r="K88" s="13"/>
      <c r="L88" s="13"/>
      <c r="M88" s="13"/>
      <c r="N88" s="13"/>
      <c r="O88" s="13"/>
      <c r="P88" s="119" t="s">
        <v>50</v>
      </c>
      <c r="Q88" s="119" t="s">
        <v>13</v>
      </c>
      <c r="R88" s="124" t="s">
        <v>14</v>
      </c>
    </row>
    <row r="89" spans="2:18" s="3" customFormat="1" ht="15" customHeight="1" x14ac:dyDescent="0.25">
      <c r="B89" s="67"/>
      <c r="C89" s="58"/>
      <c r="D89" s="85" t="s">
        <v>43</v>
      </c>
      <c r="E89" s="13"/>
      <c r="F89" s="13"/>
      <c r="G89" s="147" t="s">
        <v>5</v>
      </c>
      <c r="H89" s="147" t="s">
        <v>6</v>
      </c>
      <c r="I89" s="13"/>
      <c r="J89" s="13"/>
      <c r="K89" s="13"/>
      <c r="L89" s="13"/>
      <c r="M89" s="13"/>
      <c r="N89" s="13"/>
      <c r="O89" s="13"/>
      <c r="P89" s="120"/>
      <c r="Q89" s="120"/>
      <c r="R89" s="125"/>
    </row>
    <row r="90" spans="2:18" s="3" customFormat="1" ht="15" customHeight="1" x14ac:dyDescent="0.25">
      <c r="B90" s="43"/>
      <c r="C90" s="13"/>
      <c r="D90" s="13"/>
      <c r="E90" s="13"/>
      <c r="F90" s="13"/>
      <c r="G90" s="147"/>
      <c r="H90" s="147"/>
      <c r="I90" s="13"/>
      <c r="J90" s="13"/>
      <c r="K90" s="134" t="s">
        <v>44</v>
      </c>
      <c r="L90" s="135"/>
      <c r="M90" s="13"/>
      <c r="N90" s="13"/>
      <c r="O90" s="13"/>
      <c r="P90" s="9" t="s">
        <v>1</v>
      </c>
      <c r="Q90" s="10" t="s">
        <v>8</v>
      </c>
      <c r="R90" s="47" t="s">
        <v>9</v>
      </c>
    </row>
    <row r="91" spans="2:18" s="3" customFormat="1" ht="15" customHeight="1" x14ac:dyDescent="0.25">
      <c r="B91" s="43"/>
      <c r="C91" s="36" t="s">
        <v>0</v>
      </c>
      <c r="D91" s="36" t="s">
        <v>12</v>
      </c>
      <c r="E91" s="36" t="s">
        <v>7</v>
      </c>
      <c r="F91" s="103" t="s">
        <v>18</v>
      </c>
      <c r="G91" s="36" t="s">
        <v>4</v>
      </c>
      <c r="H91" s="36" t="s">
        <v>3</v>
      </c>
      <c r="I91" s="36" t="s">
        <v>22</v>
      </c>
      <c r="J91" s="36" t="s">
        <v>23</v>
      </c>
      <c r="K91" s="104" t="s">
        <v>53</v>
      </c>
      <c r="L91" s="104" t="s">
        <v>54</v>
      </c>
      <c r="M91" s="13"/>
      <c r="N91" s="13"/>
      <c r="O91" s="13"/>
      <c r="P91" s="11">
        <f>RADIANS(F92)</f>
        <v>1.0471975511965976</v>
      </c>
      <c r="Q91" s="12">
        <f>-G92*9.81</f>
        <v>0</v>
      </c>
      <c r="R91" s="48">
        <f>-H92*9.81</f>
        <v>-98.100000000000009</v>
      </c>
    </row>
    <row r="92" spans="2:18" s="3" customFormat="1" ht="15" customHeight="1" x14ac:dyDescent="0.25">
      <c r="B92" s="43"/>
      <c r="C92" s="35">
        <f>C65</f>
        <v>5</v>
      </c>
      <c r="D92" s="116">
        <v>3</v>
      </c>
      <c r="E92" s="35">
        <f>E65</f>
        <v>2.5</v>
      </c>
      <c r="F92" s="117">
        <f>F65</f>
        <v>60</v>
      </c>
      <c r="G92" s="35">
        <f>G65</f>
        <v>0</v>
      </c>
      <c r="H92" s="35">
        <f>H65</f>
        <v>10</v>
      </c>
      <c r="I92" s="118">
        <v>0.15</v>
      </c>
      <c r="J92" s="118">
        <v>0.4</v>
      </c>
      <c r="K92" s="38">
        <f>DEGREES(ATAN(I92))</f>
        <v>8.5307656099481335</v>
      </c>
      <c r="L92" s="38">
        <f>DEGREES(ATAN(J92))</f>
        <v>21.801409486351812</v>
      </c>
      <c r="M92" s="13"/>
      <c r="N92" s="13"/>
      <c r="O92" s="13"/>
      <c r="P92" s="76" t="s">
        <v>10</v>
      </c>
      <c r="Q92" s="126" t="s">
        <v>17</v>
      </c>
      <c r="R92" s="128"/>
    </row>
    <row r="93" spans="2:18" s="3" customFormat="1" ht="15" customHeight="1" x14ac:dyDescent="0.25">
      <c r="B93" s="43"/>
      <c r="C93" s="34"/>
      <c r="D93" s="94"/>
      <c r="E93" s="34"/>
      <c r="F93" s="34"/>
      <c r="G93" s="34"/>
      <c r="H93" s="34"/>
      <c r="I93" s="92"/>
      <c r="J93" s="92"/>
      <c r="K93" s="93"/>
      <c r="L93" s="93"/>
      <c r="M93" s="13"/>
      <c r="N93" s="13"/>
      <c r="O93" s="13"/>
      <c r="P93" s="10" t="s">
        <v>11</v>
      </c>
      <c r="Q93" s="10" t="s">
        <v>16</v>
      </c>
      <c r="R93" s="47" t="s">
        <v>2</v>
      </c>
    </row>
    <row r="94" spans="2:18" s="3" customFormat="1" ht="15" customHeight="1" x14ac:dyDescent="0.25">
      <c r="B94" s="43"/>
      <c r="C94" s="34"/>
      <c r="D94" s="94"/>
      <c r="E94" s="34"/>
      <c r="F94" s="34"/>
      <c r="G94" s="34"/>
      <c r="H94" s="34"/>
      <c r="I94" s="92"/>
      <c r="J94" s="92"/>
      <c r="K94" s="93"/>
      <c r="L94" s="93"/>
      <c r="M94" s="13"/>
      <c r="N94" s="13"/>
      <c r="O94" s="13"/>
      <c r="P94" s="16">
        <f>Q91+R91</f>
        <v>-98.100000000000009</v>
      </c>
      <c r="Q94" s="16">
        <f>(Q91*E92*COS(P91)+R91*D92*COS(P91)) / P94</f>
        <v>1.5000000000000002</v>
      </c>
      <c r="R94" s="53">
        <f>Q94/COS(P91)</f>
        <v>3</v>
      </c>
    </row>
    <row r="95" spans="2:18" s="3" customFormat="1" ht="15" customHeight="1" x14ac:dyDescent="0.25">
      <c r="B95" s="43"/>
      <c r="C95" s="152" t="s">
        <v>88</v>
      </c>
      <c r="D95" s="153"/>
      <c r="E95" s="31"/>
      <c r="H95" s="13"/>
      <c r="I95" s="152" t="s">
        <v>89</v>
      </c>
      <c r="J95" s="153"/>
      <c r="K95" s="13"/>
      <c r="L95" s="13"/>
      <c r="M95" s="13"/>
      <c r="N95" s="13"/>
      <c r="O95" s="13"/>
      <c r="P95" s="121" t="s">
        <v>90</v>
      </c>
      <c r="Q95" s="122"/>
      <c r="R95" s="123"/>
    </row>
    <row r="96" spans="2:18" s="3" customFormat="1" ht="15" customHeight="1" x14ac:dyDescent="0.25">
      <c r="B96" s="69"/>
      <c r="C96" s="152"/>
      <c r="D96" s="154"/>
      <c r="E96" s="22"/>
      <c r="H96" s="27"/>
      <c r="I96" s="152"/>
      <c r="J96" s="154"/>
      <c r="M96" s="13"/>
      <c r="N96" s="13"/>
      <c r="O96" s="13"/>
      <c r="P96" s="66" t="s">
        <v>37</v>
      </c>
      <c r="Q96" s="96"/>
      <c r="R96" s="97">
        <f>D97+D99</f>
        <v>0</v>
      </c>
    </row>
    <row r="97" spans="2:18" s="3" customFormat="1" ht="15" customHeight="1" x14ac:dyDescent="0.25">
      <c r="B97" s="69"/>
      <c r="C97" s="108" t="s">
        <v>27</v>
      </c>
      <c r="D97" s="73">
        <f>D70*P94/(D69*D70+1)</f>
        <v>-24.525000000000013</v>
      </c>
      <c r="E97" s="13"/>
      <c r="I97" s="108" t="s">
        <v>27</v>
      </c>
      <c r="J97" s="73">
        <f>J92*P94/(I92*J92+1)</f>
        <v>-37.018867924528308</v>
      </c>
      <c r="K97" s="86"/>
      <c r="L97" s="17"/>
      <c r="M97" s="13"/>
      <c r="O97" s="13"/>
      <c r="P97" s="21" t="s">
        <v>38</v>
      </c>
      <c r="Q97" s="22"/>
      <c r="R97" s="98">
        <f>D98+D100+P94</f>
        <v>0</v>
      </c>
    </row>
    <row r="98" spans="2:18" s="3" customFormat="1" ht="15" customHeight="1" x14ac:dyDescent="0.25">
      <c r="B98" s="55"/>
      <c r="C98" s="108" t="s">
        <v>26</v>
      </c>
      <c r="D98" s="74">
        <f>-D69*D70*P94/(D69*D70+1)</f>
        <v>6.5714539443732916</v>
      </c>
      <c r="E98" s="13"/>
      <c r="I98" s="108" t="s">
        <v>26</v>
      </c>
      <c r="J98" s="71">
        <f>-I92*J92*P94/(I92*J92+1)</f>
        <v>5.5528301886792448</v>
      </c>
      <c r="K98" s="86"/>
      <c r="L98" s="17"/>
      <c r="M98" s="13"/>
      <c r="O98" s="13"/>
      <c r="P98" s="77" t="s">
        <v>78</v>
      </c>
      <c r="Q98" s="78"/>
      <c r="R98" s="99">
        <f>R94*COS(P91)*P94+C92*COS(P91)*D98-C92*SIN(P91)*D97</f>
        <v>-24.524999999999991</v>
      </c>
    </row>
    <row r="99" spans="2:18" s="3" customFormat="1" ht="15" customHeight="1" x14ac:dyDescent="0.25">
      <c r="B99" s="55"/>
      <c r="C99" s="108" t="s">
        <v>25</v>
      </c>
      <c r="D99" s="74">
        <f>-D70*P94/(D69*D70+1)</f>
        <v>24.525000000000013</v>
      </c>
      <c r="E99" s="46"/>
      <c r="F99" s="34"/>
      <c r="G99" s="92"/>
      <c r="H99" s="95"/>
      <c r="I99" s="13"/>
      <c r="J99" s="13"/>
      <c r="K99" s="13"/>
      <c r="M99" s="13"/>
      <c r="O99" s="13"/>
      <c r="P99" s="138"/>
      <c r="Q99" s="139"/>
      <c r="R99" s="140"/>
    </row>
    <row r="100" spans="2:18" s="3" customFormat="1" ht="15" customHeight="1" x14ac:dyDescent="0.25">
      <c r="B100" s="55"/>
      <c r="C100" s="108" t="s">
        <v>24</v>
      </c>
      <c r="D100" s="71">
        <f>-P94/(D69*D70+1)</f>
        <v>91.528546055626705</v>
      </c>
      <c r="E100" s="92"/>
      <c r="H100" s="107" t="s">
        <v>91</v>
      </c>
      <c r="I100" s="105">
        <f>ROUNDDOWN(R94*COS(P91)*P94+C92*COS(P91)*J98-C92*SIN(P91)*J97,6)</f>
        <v>27.028475</v>
      </c>
      <c r="J100" s="134" t="str">
        <f>IF(I100&gt;0,"Echelle stable",IF(I100=0,"Echelle en équilibre","Glissement"))</f>
        <v>Echelle stable</v>
      </c>
      <c r="K100" s="135"/>
      <c r="O100" s="13"/>
      <c r="P100" s="21"/>
      <c r="Q100" s="22"/>
      <c r="R100" s="100"/>
    </row>
    <row r="101" spans="2:18" s="3" customFormat="1" ht="15" customHeight="1" x14ac:dyDescent="0.25">
      <c r="B101" s="55"/>
      <c r="C101" s="13"/>
      <c r="D101" s="13"/>
      <c r="E101" s="22"/>
      <c r="F101" s="22"/>
      <c r="G101" s="22"/>
      <c r="H101" s="22"/>
      <c r="I101" s="22"/>
      <c r="J101" s="22"/>
      <c r="K101" s="13"/>
      <c r="L101" s="13"/>
      <c r="M101" s="13"/>
      <c r="N101" s="13"/>
      <c r="O101" s="13"/>
      <c r="P101" s="21"/>
      <c r="Q101" s="22"/>
      <c r="R101" s="100"/>
    </row>
    <row r="102" spans="2:18" s="3" customFormat="1" ht="15" customHeight="1" x14ac:dyDescent="0.25">
      <c r="B102" s="51"/>
      <c r="C102" s="33"/>
      <c r="D102" s="22"/>
      <c r="E102" s="22"/>
      <c r="F102" s="22"/>
      <c r="G102" s="22"/>
      <c r="H102" s="22"/>
      <c r="I102" s="22"/>
      <c r="J102" s="22"/>
      <c r="K102" s="13"/>
      <c r="L102" s="60"/>
      <c r="M102" s="13"/>
      <c r="N102" s="13"/>
      <c r="O102" s="13"/>
      <c r="P102" s="8"/>
      <c r="Q102" s="13"/>
      <c r="R102" s="14"/>
    </row>
    <row r="103" spans="2:18" s="3" customFormat="1" ht="15" customHeight="1" x14ac:dyDescent="0.25">
      <c r="B103" s="51"/>
      <c r="C103" s="151" t="s">
        <v>69</v>
      </c>
      <c r="D103" s="151"/>
      <c r="E103" s="151"/>
      <c r="F103" s="151"/>
      <c r="G103" s="151"/>
      <c r="H103" s="151"/>
      <c r="I103" s="151"/>
      <c r="J103" s="151"/>
      <c r="K103" s="13"/>
      <c r="L103" s="13"/>
      <c r="M103" s="13"/>
      <c r="N103" s="13"/>
      <c r="O103" s="13"/>
      <c r="P103" s="8"/>
      <c r="Q103" s="13"/>
      <c r="R103" s="49"/>
    </row>
    <row r="104" spans="2:18" s="3" customFormat="1" ht="15" customHeight="1" x14ac:dyDescent="0.25">
      <c r="B104" s="51"/>
      <c r="C104" s="151"/>
      <c r="D104" s="151"/>
      <c r="E104" s="151"/>
      <c r="F104" s="151"/>
      <c r="G104" s="151"/>
      <c r="H104" s="151"/>
      <c r="I104" s="151"/>
      <c r="J104" s="151"/>
      <c r="K104" s="13"/>
      <c r="L104" s="13"/>
      <c r="M104" s="13"/>
      <c r="N104" s="13"/>
      <c r="O104" s="13"/>
      <c r="P104" s="8"/>
      <c r="Q104" s="13"/>
      <c r="R104" s="49"/>
    </row>
    <row r="105" spans="2:18" s="3" customFormat="1" ht="15" customHeight="1" x14ac:dyDescent="0.25">
      <c r="B105" s="51"/>
      <c r="C105" s="22"/>
      <c r="D105" s="24"/>
      <c r="E105" s="24"/>
      <c r="F105" s="24"/>
      <c r="G105" s="24"/>
      <c r="H105" s="24"/>
      <c r="I105" s="24"/>
      <c r="J105" s="131" t="s">
        <v>95</v>
      </c>
      <c r="K105" s="131"/>
      <c r="L105" s="131"/>
      <c r="M105" s="131"/>
      <c r="N105" s="131"/>
      <c r="O105" s="13"/>
      <c r="P105" s="8"/>
      <c r="Q105" s="13"/>
      <c r="R105" s="49"/>
    </row>
    <row r="106" spans="2:18" s="3" customFormat="1" ht="15" customHeight="1" x14ac:dyDescent="0.25">
      <c r="B106" s="51"/>
      <c r="C106" s="22"/>
      <c r="D106" s="65" t="s">
        <v>57</v>
      </c>
      <c r="E106" s="22"/>
      <c r="F106" s="22" t="s">
        <v>93</v>
      </c>
      <c r="G106" s="22"/>
      <c r="H106" s="22"/>
      <c r="I106" s="22"/>
      <c r="J106" s="131"/>
      <c r="K106" s="131"/>
      <c r="L106" s="131"/>
      <c r="M106" s="131"/>
      <c r="N106" s="131"/>
      <c r="O106" s="13"/>
      <c r="P106" s="8"/>
      <c r="Q106" s="13"/>
      <c r="R106" s="49"/>
    </row>
    <row r="107" spans="2:18" s="3" customFormat="1" ht="15" customHeight="1" x14ac:dyDescent="0.25">
      <c r="B107" s="51"/>
      <c r="C107" s="22"/>
      <c r="D107" s="65" t="s">
        <v>47</v>
      </c>
      <c r="E107" s="22"/>
      <c r="F107" s="22" t="s">
        <v>92</v>
      </c>
      <c r="G107" s="22"/>
      <c r="H107" s="22"/>
      <c r="I107" s="22"/>
      <c r="J107" s="131"/>
      <c r="K107" s="131"/>
      <c r="L107" s="131"/>
      <c r="M107" s="131"/>
      <c r="N107" s="131"/>
      <c r="O107" s="13"/>
      <c r="P107" s="8"/>
      <c r="Q107" s="13"/>
      <c r="R107" s="49"/>
    </row>
    <row r="108" spans="2:18" s="3" customFormat="1" ht="15" customHeight="1" x14ac:dyDescent="0.25">
      <c r="B108" s="51"/>
      <c r="C108" s="28"/>
      <c r="D108" s="65" t="s">
        <v>46</v>
      </c>
      <c r="E108" s="22"/>
      <c r="F108" s="22" t="s">
        <v>94</v>
      </c>
      <c r="G108" s="22"/>
      <c r="H108" s="22"/>
      <c r="I108" s="22"/>
      <c r="J108" s="131"/>
      <c r="K108" s="131"/>
      <c r="L108" s="131"/>
      <c r="M108" s="131"/>
      <c r="N108" s="131"/>
      <c r="O108" s="13"/>
      <c r="P108" s="8"/>
      <c r="Q108" s="13"/>
      <c r="R108" s="49"/>
    </row>
    <row r="109" spans="2:18" s="3" customFormat="1" ht="15" customHeight="1" x14ac:dyDescent="0.25">
      <c r="B109" s="51"/>
      <c r="C109" s="28"/>
      <c r="D109" s="65"/>
      <c r="E109" s="22"/>
      <c r="F109" s="22"/>
      <c r="G109" s="22"/>
      <c r="H109" s="22"/>
      <c r="I109" s="22"/>
      <c r="J109" s="13"/>
      <c r="K109" s="13"/>
      <c r="L109" s="13"/>
      <c r="M109" s="13"/>
      <c r="N109" s="13"/>
      <c r="O109" s="13"/>
      <c r="P109" s="8"/>
      <c r="Q109" s="13"/>
      <c r="R109" s="49"/>
    </row>
    <row r="110" spans="2:18" s="3" customFormat="1" ht="15" customHeight="1" x14ac:dyDescent="0.25">
      <c r="B110" s="51"/>
      <c r="C110" s="28"/>
      <c r="D110" s="129" t="s">
        <v>84</v>
      </c>
      <c r="E110" s="130"/>
      <c r="F110" s="130"/>
      <c r="G110" s="130"/>
      <c r="H110" s="130"/>
      <c r="I110" s="130"/>
      <c r="J110" s="130"/>
      <c r="K110" s="130"/>
      <c r="L110" s="130"/>
      <c r="M110" s="130"/>
      <c r="N110" s="130"/>
      <c r="O110" s="14"/>
      <c r="P110" s="8"/>
      <c r="Q110" s="13"/>
      <c r="R110" s="49"/>
    </row>
    <row r="111" spans="2:18" s="3" customFormat="1" ht="15" customHeight="1" x14ac:dyDescent="0.25">
      <c r="B111" s="51"/>
      <c r="C111" s="28"/>
      <c r="D111" s="130"/>
      <c r="E111" s="130"/>
      <c r="F111" s="130"/>
      <c r="G111" s="130"/>
      <c r="H111" s="130"/>
      <c r="I111" s="130"/>
      <c r="J111" s="130"/>
      <c r="K111" s="130"/>
      <c r="L111" s="130"/>
      <c r="M111" s="130"/>
      <c r="N111" s="130"/>
      <c r="O111" s="14"/>
      <c r="P111" s="8"/>
      <c r="Q111" s="13"/>
      <c r="R111" s="49"/>
    </row>
    <row r="112" spans="2:18" s="3" customFormat="1" ht="15" customHeight="1" x14ac:dyDescent="0.25">
      <c r="B112" s="51"/>
      <c r="C112" s="28"/>
      <c r="D112" s="130"/>
      <c r="E112" s="130"/>
      <c r="F112" s="130"/>
      <c r="G112" s="130"/>
      <c r="H112" s="130"/>
      <c r="I112" s="130"/>
      <c r="J112" s="130"/>
      <c r="K112" s="130"/>
      <c r="L112" s="130"/>
      <c r="M112" s="130"/>
      <c r="N112" s="130"/>
      <c r="O112" s="14"/>
      <c r="P112" s="8"/>
      <c r="Q112" s="13"/>
      <c r="R112" s="49"/>
    </row>
    <row r="113" spans="1:19" s="3" customFormat="1" ht="15" customHeight="1" x14ac:dyDescent="0.25">
      <c r="B113" s="51"/>
      <c r="C113" s="28"/>
      <c r="D113" s="130"/>
      <c r="E113" s="130"/>
      <c r="F113" s="130"/>
      <c r="G113" s="130"/>
      <c r="H113" s="130"/>
      <c r="I113" s="130"/>
      <c r="J113" s="130"/>
      <c r="K113" s="130"/>
      <c r="L113" s="130"/>
      <c r="M113" s="130"/>
      <c r="N113" s="130"/>
      <c r="O113" s="14"/>
      <c r="P113" s="8"/>
      <c r="Q113" s="13"/>
      <c r="R113" s="49"/>
    </row>
    <row r="114" spans="1:19" s="3" customFormat="1" ht="15" customHeight="1" thickBot="1" x14ac:dyDescent="0.3">
      <c r="A114" s="13"/>
      <c r="B114" s="61"/>
      <c r="C114" s="62"/>
      <c r="D114" s="62"/>
      <c r="E114" s="62"/>
      <c r="F114" s="62"/>
      <c r="G114" s="62"/>
      <c r="H114" s="62"/>
      <c r="I114" s="62"/>
      <c r="J114" s="62"/>
      <c r="K114" s="62"/>
      <c r="L114" s="62"/>
      <c r="M114" s="62"/>
      <c r="N114" s="62"/>
      <c r="O114" s="72"/>
      <c r="P114" s="64"/>
      <c r="Q114" s="62"/>
      <c r="R114" s="63"/>
      <c r="S114" s="13"/>
    </row>
    <row r="115" spans="1:19" s="3" customFormat="1" ht="15" customHeight="1" x14ac:dyDescent="0.25">
      <c r="A115" s="13"/>
      <c r="B115" s="13"/>
      <c r="C115" s="13"/>
      <c r="D115" s="13"/>
      <c r="E115" s="13"/>
      <c r="F115" s="13"/>
      <c r="G115" s="13"/>
      <c r="H115" s="13"/>
      <c r="I115" s="13"/>
      <c r="J115" s="13"/>
      <c r="K115" s="13"/>
      <c r="L115" s="13"/>
      <c r="M115" s="13"/>
      <c r="N115" s="13"/>
      <c r="O115" s="13"/>
      <c r="P115" s="13"/>
      <c r="Q115" s="13"/>
      <c r="R115" s="13"/>
      <c r="S115" s="13"/>
    </row>
    <row r="116" spans="1:19" s="3" customFormat="1" ht="15" customHeight="1" x14ac:dyDescent="0.25">
      <c r="A116" s="13"/>
      <c r="B116" s="13"/>
      <c r="C116" s="13"/>
      <c r="D116" s="13"/>
      <c r="E116" s="13"/>
      <c r="F116" s="13"/>
      <c r="G116" s="13"/>
      <c r="H116" s="13"/>
      <c r="I116" s="13"/>
      <c r="J116" s="13"/>
      <c r="K116" s="13"/>
      <c r="L116" s="13"/>
      <c r="M116" s="13"/>
      <c r="N116" s="13"/>
      <c r="O116" s="13"/>
      <c r="P116" s="13"/>
      <c r="Q116" s="13"/>
      <c r="R116" s="13"/>
      <c r="S116" s="13"/>
    </row>
    <row r="117" spans="1:19" s="3" customFormat="1" ht="15" customHeight="1" x14ac:dyDescent="0.25">
      <c r="A117" s="13"/>
      <c r="B117" s="13"/>
      <c r="C117" s="13"/>
      <c r="D117" s="13"/>
      <c r="E117" s="13"/>
      <c r="F117" s="13"/>
      <c r="G117" s="13"/>
      <c r="H117" s="13"/>
      <c r="I117" s="13"/>
      <c r="J117" s="13"/>
      <c r="K117" s="13"/>
      <c r="L117" s="13"/>
      <c r="M117" s="13"/>
      <c r="N117" s="13"/>
      <c r="O117" s="13"/>
      <c r="P117" s="13"/>
      <c r="Q117" s="13"/>
      <c r="R117" s="13"/>
      <c r="S117" s="13"/>
    </row>
    <row r="118" spans="1:19" s="3" customFormat="1" ht="15" customHeight="1" x14ac:dyDescent="0.25">
      <c r="A118" s="13"/>
      <c r="B118" s="13"/>
      <c r="C118" s="13"/>
      <c r="D118" s="13"/>
      <c r="E118" s="13"/>
      <c r="F118" s="13"/>
      <c r="G118" s="13"/>
      <c r="H118" s="13"/>
      <c r="I118" s="13"/>
      <c r="J118" s="13"/>
      <c r="K118" s="13"/>
      <c r="L118" s="13"/>
      <c r="M118" s="13"/>
      <c r="N118" s="13"/>
      <c r="O118" s="13"/>
      <c r="P118" s="13"/>
      <c r="Q118" s="13"/>
      <c r="R118" s="13"/>
      <c r="S118" s="13"/>
    </row>
    <row r="119" spans="1:19" s="3" customFormat="1" ht="15" customHeight="1" x14ac:dyDescent="0.25">
      <c r="A119" s="13"/>
      <c r="B119" s="13"/>
      <c r="C119" s="13"/>
      <c r="D119" s="13"/>
      <c r="E119" s="13"/>
      <c r="F119" s="13"/>
      <c r="G119" s="13"/>
      <c r="H119" s="13"/>
      <c r="I119" s="13"/>
      <c r="J119" s="13"/>
      <c r="K119" s="13"/>
      <c r="L119" s="13"/>
      <c r="M119" s="13"/>
      <c r="N119" s="13"/>
      <c r="O119" s="13"/>
      <c r="P119" s="13"/>
      <c r="Q119" s="13"/>
      <c r="R119" s="13"/>
      <c r="S119" s="13"/>
    </row>
    <row r="120" spans="1:19" s="3" customFormat="1" ht="15" customHeight="1" x14ac:dyDescent="0.25">
      <c r="A120" s="13"/>
      <c r="B120" s="13"/>
      <c r="C120" s="13"/>
      <c r="D120" s="13"/>
      <c r="E120" s="13"/>
      <c r="F120" s="13"/>
      <c r="G120" s="13"/>
      <c r="H120" s="13"/>
      <c r="I120" s="13"/>
      <c r="J120" s="13"/>
      <c r="K120" s="13"/>
      <c r="L120" s="13"/>
      <c r="M120" s="13"/>
      <c r="N120" s="13"/>
      <c r="O120" s="13"/>
      <c r="P120" s="13"/>
      <c r="Q120" s="13"/>
      <c r="R120" s="13"/>
      <c r="S120" s="13"/>
    </row>
    <row r="121" spans="1:19" s="3" customFormat="1" ht="15" customHeight="1" x14ac:dyDescent="0.25">
      <c r="A121" s="13"/>
      <c r="B121" s="13"/>
      <c r="C121" s="13"/>
      <c r="D121" s="13"/>
      <c r="E121" s="13"/>
      <c r="F121" s="13"/>
      <c r="G121" s="13"/>
      <c r="H121" s="13"/>
      <c r="I121" s="13"/>
      <c r="J121" s="13"/>
      <c r="K121" s="13"/>
      <c r="L121" s="13"/>
      <c r="M121" s="13"/>
      <c r="N121" s="13"/>
      <c r="O121" s="13"/>
      <c r="P121" s="13"/>
      <c r="Q121" s="13"/>
      <c r="R121" s="13"/>
      <c r="S121" s="13"/>
    </row>
    <row r="122" spans="1:19" s="3" customFormat="1" ht="15" customHeight="1" x14ac:dyDescent="0.25">
      <c r="A122" s="13"/>
      <c r="B122" s="13"/>
      <c r="C122" s="13"/>
      <c r="D122" s="13"/>
      <c r="E122" s="13"/>
      <c r="F122" s="13"/>
      <c r="G122" s="13"/>
      <c r="H122" s="13"/>
      <c r="I122" s="13"/>
      <c r="J122" s="13"/>
      <c r="K122" s="13"/>
      <c r="L122" s="13"/>
      <c r="M122" s="13"/>
      <c r="N122" s="13"/>
      <c r="O122" s="13"/>
      <c r="P122" s="13"/>
      <c r="Q122" s="13"/>
      <c r="R122" s="13"/>
      <c r="S122" s="13"/>
    </row>
    <row r="123" spans="1:19" s="3" customFormat="1" ht="15" customHeight="1" x14ac:dyDescent="0.25">
      <c r="A123" s="13"/>
      <c r="B123" s="13"/>
      <c r="C123" s="13"/>
      <c r="D123" s="13"/>
      <c r="E123" s="13"/>
      <c r="F123" s="13"/>
      <c r="G123" s="13"/>
      <c r="H123" s="13"/>
      <c r="I123" s="13"/>
      <c r="J123" s="13"/>
      <c r="K123" s="13"/>
      <c r="L123" s="13"/>
      <c r="M123" s="13"/>
      <c r="N123" s="13"/>
      <c r="O123" s="13"/>
      <c r="P123" s="13"/>
      <c r="Q123" s="13"/>
      <c r="R123" s="13"/>
      <c r="S123" s="13"/>
    </row>
    <row r="124" spans="1:19" s="3" customFormat="1" ht="15" customHeight="1" x14ac:dyDescent="0.25">
      <c r="A124" s="13"/>
      <c r="B124" s="13"/>
      <c r="C124" s="13"/>
      <c r="D124" s="13"/>
      <c r="E124" s="13"/>
      <c r="F124" s="13"/>
      <c r="G124" s="13"/>
      <c r="H124" s="13"/>
      <c r="I124" s="13"/>
      <c r="J124" s="13"/>
      <c r="K124" s="13"/>
      <c r="L124" s="13"/>
      <c r="M124" s="13"/>
      <c r="N124" s="13"/>
      <c r="O124" s="13"/>
      <c r="P124" s="13"/>
      <c r="Q124" s="13"/>
      <c r="R124" s="13"/>
      <c r="S124" s="13"/>
    </row>
    <row r="125" spans="1:19" s="3" customFormat="1" ht="15" customHeight="1" x14ac:dyDescent="0.25">
      <c r="A125" s="13"/>
      <c r="B125" s="13"/>
      <c r="C125" s="13"/>
      <c r="D125" s="13"/>
      <c r="E125" s="13"/>
      <c r="F125" s="13"/>
      <c r="G125" s="13"/>
      <c r="H125" s="13"/>
      <c r="I125" s="13"/>
      <c r="J125" s="13"/>
      <c r="K125" s="13"/>
      <c r="L125" s="13"/>
      <c r="M125" s="13"/>
      <c r="N125" s="13"/>
      <c r="O125" s="13"/>
      <c r="P125" s="13"/>
      <c r="Q125" s="13"/>
      <c r="R125" s="13"/>
      <c r="S125" s="13"/>
    </row>
    <row r="126" spans="1:19" s="3" customFormat="1" ht="15" customHeight="1" x14ac:dyDescent="0.25">
      <c r="A126" s="13"/>
      <c r="B126" s="13"/>
      <c r="C126" s="13"/>
      <c r="D126" s="13"/>
      <c r="E126" s="13"/>
      <c r="F126" s="13"/>
      <c r="G126" s="13"/>
      <c r="H126" s="13"/>
      <c r="I126" s="13"/>
      <c r="J126" s="13"/>
      <c r="K126" s="13"/>
      <c r="L126" s="13"/>
      <c r="M126" s="13"/>
      <c r="N126" s="13"/>
      <c r="O126" s="13"/>
      <c r="S126" s="13"/>
    </row>
    <row r="127" spans="1:19" s="3" customFormat="1" ht="15" customHeight="1" x14ac:dyDescent="0.25">
      <c r="A127" s="13"/>
      <c r="B127" s="13"/>
      <c r="C127" s="13"/>
      <c r="D127" s="13"/>
      <c r="E127" s="13"/>
      <c r="F127" s="13"/>
      <c r="G127" s="13"/>
      <c r="H127" s="13"/>
      <c r="I127" s="13"/>
      <c r="J127" s="13"/>
      <c r="K127" s="13"/>
      <c r="L127" s="13"/>
      <c r="M127" s="13"/>
      <c r="N127" s="13"/>
      <c r="O127" s="13"/>
      <c r="S127" s="13"/>
    </row>
    <row r="128" spans="1:19" s="3" customFormat="1" ht="15" customHeight="1" x14ac:dyDescent="0.25">
      <c r="B128" s="13"/>
      <c r="C128" s="13"/>
      <c r="D128" s="13"/>
      <c r="E128" s="13"/>
      <c r="F128" s="13"/>
      <c r="G128" s="13"/>
      <c r="H128" s="13"/>
      <c r="I128" s="13"/>
      <c r="J128" s="13"/>
      <c r="K128" s="13"/>
      <c r="L128" s="13"/>
      <c r="M128" s="13"/>
      <c r="N128" s="13"/>
      <c r="O128" s="13"/>
    </row>
    <row r="129" spans="2:18" s="3" customFormat="1" ht="15" customHeight="1" x14ac:dyDescent="0.25">
      <c r="B129" s="13"/>
      <c r="C129" s="13"/>
      <c r="D129" s="13"/>
      <c r="E129" s="13"/>
      <c r="F129" s="13"/>
      <c r="G129" s="13"/>
      <c r="H129" s="13"/>
      <c r="I129" s="13"/>
      <c r="J129" s="13"/>
      <c r="K129" s="13"/>
      <c r="L129" s="13"/>
      <c r="M129" s="13"/>
      <c r="N129" s="13"/>
      <c r="O129" s="13"/>
    </row>
    <row r="130" spans="2:18" s="3" customFormat="1" ht="15" customHeight="1" x14ac:dyDescent="0.25">
      <c r="B130" s="13"/>
      <c r="C130" s="13"/>
      <c r="D130" s="13"/>
      <c r="E130" s="13"/>
      <c r="F130" s="13"/>
      <c r="G130" s="13"/>
      <c r="H130" s="13"/>
      <c r="I130" s="13"/>
      <c r="J130" s="13"/>
      <c r="K130" s="13"/>
      <c r="L130" s="13"/>
      <c r="M130" s="13"/>
      <c r="N130" s="13"/>
      <c r="O130" s="13"/>
    </row>
    <row r="131" spans="2:18" s="3" customFormat="1" ht="15" customHeight="1" x14ac:dyDescent="0.25">
      <c r="B131" s="13"/>
      <c r="C131" s="13"/>
      <c r="D131" s="13"/>
      <c r="E131" s="13"/>
      <c r="F131" s="13"/>
      <c r="G131" s="13"/>
      <c r="H131" s="13"/>
      <c r="I131" s="13"/>
      <c r="J131" s="13"/>
      <c r="K131" s="13"/>
      <c r="L131" s="13"/>
      <c r="M131" s="13"/>
      <c r="N131" s="13"/>
      <c r="O131" s="13"/>
    </row>
    <row r="132" spans="2:18" ht="15" customHeight="1" x14ac:dyDescent="0.25">
      <c r="B132" s="13"/>
      <c r="C132" s="13"/>
      <c r="D132" s="13"/>
      <c r="E132" s="13"/>
      <c r="F132" s="13"/>
      <c r="G132" s="13"/>
      <c r="H132" s="13"/>
      <c r="I132" s="13"/>
      <c r="J132" s="13"/>
      <c r="K132" s="13"/>
      <c r="L132" s="13"/>
      <c r="M132" s="13"/>
      <c r="N132" s="13"/>
      <c r="O132" s="13"/>
      <c r="P132" s="3"/>
      <c r="Q132" s="3"/>
      <c r="R132" s="3"/>
    </row>
    <row r="133" spans="2:18" ht="15" customHeight="1" x14ac:dyDescent="0.25">
      <c r="B133" s="13"/>
      <c r="C133" s="1"/>
      <c r="D133" s="1"/>
      <c r="E133" s="13"/>
      <c r="F133" s="13"/>
      <c r="G133" s="13"/>
      <c r="H133" s="13"/>
      <c r="I133" s="13"/>
      <c r="J133" s="13"/>
      <c r="K133" s="13"/>
      <c r="L133" s="13"/>
      <c r="M133" s="13"/>
      <c r="N133" s="13"/>
      <c r="O133" s="13"/>
      <c r="P133" s="3"/>
      <c r="Q133" s="3"/>
      <c r="R133" s="3"/>
    </row>
    <row r="134" spans="2:18" ht="15" customHeight="1" x14ac:dyDescent="0.25">
      <c r="B134" s="13"/>
      <c r="C134" s="1"/>
      <c r="D134" s="1"/>
      <c r="E134" s="13"/>
      <c r="F134" s="13"/>
      <c r="G134" s="13"/>
      <c r="H134" s="13"/>
      <c r="I134" s="13"/>
      <c r="J134" s="13"/>
      <c r="K134" s="13"/>
      <c r="L134" s="13"/>
      <c r="M134" s="13"/>
      <c r="N134" s="13"/>
      <c r="O134" s="13"/>
      <c r="P134" s="3"/>
      <c r="Q134" s="3"/>
      <c r="R134" s="3"/>
    </row>
    <row r="135" spans="2:18" ht="15" customHeight="1" x14ac:dyDescent="0.25">
      <c r="B135" s="13"/>
      <c r="C135" s="1"/>
      <c r="D135" s="1"/>
      <c r="E135" s="13"/>
      <c r="F135" s="13"/>
      <c r="G135" s="13"/>
      <c r="H135" s="13"/>
      <c r="I135" s="13"/>
      <c r="J135" s="13"/>
      <c r="K135" s="13"/>
      <c r="L135" s="13"/>
      <c r="M135" s="13"/>
      <c r="N135" s="13"/>
      <c r="O135" s="13"/>
      <c r="P135" s="3"/>
      <c r="Q135" s="3"/>
      <c r="R135" s="3"/>
    </row>
    <row r="136" spans="2:18" x14ac:dyDescent="0.25">
      <c r="B136" s="13"/>
      <c r="C136" s="1"/>
      <c r="D136" s="1"/>
      <c r="E136" s="13"/>
      <c r="F136" s="13"/>
      <c r="G136" s="13"/>
      <c r="H136" s="13"/>
      <c r="I136" s="13"/>
      <c r="J136" s="13"/>
      <c r="K136" s="13"/>
      <c r="L136" s="13"/>
      <c r="M136" s="13"/>
      <c r="N136" s="13"/>
      <c r="O136" s="13"/>
      <c r="P136" s="3"/>
      <c r="Q136" s="3"/>
      <c r="R136" s="3"/>
    </row>
    <row r="137" spans="2:18" x14ac:dyDescent="0.25">
      <c r="B137" s="13"/>
      <c r="C137" s="1"/>
      <c r="D137" s="1"/>
      <c r="E137" s="13"/>
      <c r="F137" s="13"/>
      <c r="G137" s="13"/>
      <c r="H137" s="13"/>
      <c r="I137" s="13"/>
      <c r="J137" s="13"/>
      <c r="K137" s="13"/>
      <c r="L137" s="13"/>
      <c r="M137" s="13"/>
      <c r="N137" s="13"/>
      <c r="O137" s="13"/>
      <c r="P137" s="3"/>
      <c r="Q137" s="3"/>
      <c r="R137" s="3"/>
    </row>
    <row r="138" spans="2:18" x14ac:dyDescent="0.25">
      <c r="B138" s="3"/>
      <c r="E138" s="3"/>
      <c r="F138" s="3"/>
      <c r="G138" s="3"/>
      <c r="H138" s="3"/>
      <c r="I138" s="3"/>
      <c r="J138" s="3"/>
      <c r="K138" s="13"/>
      <c r="L138" s="13"/>
      <c r="M138" s="13"/>
      <c r="N138" s="13"/>
      <c r="O138" s="13"/>
      <c r="P138" s="3"/>
      <c r="Q138" s="3"/>
      <c r="R138" s="3"/>
    </row>
    <row r="139" spans="2:18" x14ac:dyDescent="0.25">
      <c r="B139" s="3"/>
      <c r="E139" s="3"/>
      <c r="F139" s="3"/>
      <c r="G139" s="3"/>
      <c r="H139" s="3"/>
      <c r="I139" s="3"/>
      <c r="J139" s="3"/>
      <c r="K139" s="13"/>
      <c r="L139" s="13"/>
      <c r="M139" s="13"/>
      <c r="N139" s="13"/>
      <c r="O139" s="13"/>
      <c r="P139" s="3"/>
      <c r="Q139" s="3"/>
      <c r="R139" s="3"/>
    </row>
    <row r="140" spans="2:18" x14ac:dyDescent="0.25">
      <c r="B140" s="3"/>
      <c r="E140" s="3"/>
      <c r="F140" s="3"/>
      <c r="G140" s="3"/>
      <c r="H140" s="3"/>
      <c r="I140" s="3"/>
      <c r="J140" s="3"/>
      <c r="K140" s="3"/>
      <c r="L140" s="3"/>
      <c r="M140" s="3"/>
      <c r="N140" s="3"/>
      <c r="O140" s="3"/>
      <c r="P140" s="3"/>
      <c r="Q140" s="3"/>
      <c r="R140" s="3"/>
    </row>
    <row r="141" spans="2:18" x14ac:dyDescent="0.25">
      <c r="B141" s="3"/>
      <c r="E141" s="3"/>
      <c r="F141" s="3"/>
      <c r="G141" s="3"/>
      <c r="H141" s="3"/>
      <c r="I141" s="3"/>
      <c r="J141" s="3"/>
      <c r="K141" s="3"/>
      <c r="L141" s="3"/>
      <c r="M141" s="3"/>
      <c r="N141" s="3"/>
      <c r="O141" s="3"/>
      <c r="P141" s="3"/>
      <c r="Q141" s="3"/>
      <c r="R141" s="3"/>
    </row>
    <row r="142" spans="2:18" x14ac:dyDescent="0.25">
      <c r="B142" s="3"/>
      <c r="E142" s="3"/>
      <c r="F142" s="3"/>
      <c r="G142" s="3"/>
      <c r="H142" s="3"/>
      <c r="I142" s="3"/>
      <c r="J142" s="3"/>
      <c r="K142" s="3"/>
      <c r="L142" s="3"/>
      <c r="M142" s="3"/>
      <c r="N142" s="3"/>
      <c r="O142" s="3"/>
    </row>
    <row r="143" spans="2:18" x14ac:dyDescent="0.25">
      <c r="B143" s="3"/>
      <c r="E143" s="3"/>
      <c r="F143" s="3"/>
      <c r="G143" s="3"/>
      <c r="H143" s="3"/>
      <c r="I143" s="3"/>
      <c r="J143" s="3"/>
      <c r="K143" s="3"/>
      <c r="L143" s="3"/>
      <c r="M143" s="3"/>
      <c r="N143" s="3"/>
      <c r="O143" s="3"/>
    </row>
    <row r="144" spans="2:18" x14ac:dyDescent="0.25">
      <c r="B144" s="3"/>
      <c r="E144" s="3"/>
      <c r="F144" s="3"/>
      <c r="G144" s="3"/>
      <c r="H144" s="3"/>
      <c r="I144" s="3"/>
      <c r="J144" s="3"/>
      <c r="K144" s="3"/>
      <c r="L144" s="3"/>
      <c r="M144" s="3"/>
      <c r="N144" s="3"/>
      <c r="O144" s="3"/>
    </row>
    <row r="145" spans="2:10" x14ac:dyDescent="0.25">
      <c r="B145" s="3"/>
      <c r="E145" s="3"/>
      <c r="F145" s="3"/>
      <c r="G145" s="3"/>
      <c r="H145" s="3"/>
      <c r="I145" s="3"/>
      <c r="J145" s="3"/>
    </row>
    <row r="146" spans="2:10" x14ac:dyDescent="0.25">
      <c r="B146" s="3"/>
      <c r="E146" s="3"/>
      <c r="F146" s="3"/>
      <c r="G146" s="3"/>
      <c r="H146" s="3"/>
      <c r="I146" s="3"/>
      <c r="J146" s="3"/>
    </row>
    <row r="147" spans="2:10" x14ac:dyDescent="0.25">
      <c r="E147" s="3"/>
      <c r="F147" s="3"/>
      <c r="G147" s="3"/>
      <c r="H147" s="3"/>
      <c r="I147" s="3"/>
      <c r="J147" s="3"/>
    </row>
    <row r="148" spans="2:10" x14ac:dyDescent="0.25">
      <c r="E148" s="3"/>
      <c r="F148" s="3"/>
      <c r="G148" s="3"/>
      <c r="H148" s="3"/>
      <c r="I148" s="3"/>
      <c r="J148" s="3"/>
    </row>
    <row r="149" spans="2:10" x14ac:dyDescent="0.25">
      <c r="E149" s="3"/>
      <c r="F149" s="3"/>
      <c r="G149" s="3"/>
      <c r="H149" s="3"/>
      <c r="I149" s="3"/>
      <c r="J149" s="3"/>
    </row>
    <row r="150" spans="2:10" x14ac:dyDescent="0.25">
      <c r="E150" s="3"/>
      <c r="F150" s="3"/>
      <c r="G150" s="3"/>
      <c r="H150" s="3"/>
      <c r="I150" s="3"/>
      <c r="J150" s="3"/>
    </row>
    <row r="151" spans="2:10" x14ac:dyDescent="0.25">
      <c r="E151" s="3"/>
      <c r="F151" s="3"/>
      <c r="G151" s="3"/>
      <c r="H151" s="3"/>
      <c r="I151" s="3"/>
      <c r="J151" s="3"/>
    </row>
    <row r="152" spans="2:10" x14ac:dyDescent="0.25">
      <c r="E152" s="3"/>
      <c r="F152" s="3"/>
      <c r="G152" s="3"/>
      <c r="H152" s="3"/>
      <c r="I152" s="3"/>
      <c r="J152" s="3"/>
    </row>
  </sheetData>
  <mergeCells count="47">
    <mergeCell ref="F2:O3"/>
    <mergeCell ref="Q61:Q62"/>
    <mergeCell ref="R61:R62"/>
    <mergeCell ref="C103:J104"/>
    <mergeCell ref="D53:N56"/>
    <mergeCell ref="C95:D96"/>
    <mergeCell ref="I95:J96"/>
    <mergeCell ref="G33:G34"/>
    <mergeCell ref="H33:H34"/>
    <mergeCell ref="G8:G9"/>
    <mergeCell ref="H8:H9"/>
    <mergeCell ref="Q92:R92"/>
    <mergeCell ref="P6:R6"/>
    <mergeCell ref="Q7:Q8"/>
    <mergeCell ref="R7:R8"/>
    <mergeCell ref="H62:H63"/>
    <mergeCell ref="P60:R60"/>
    <mergeCell ref="I43:J43"/>
    <mergeCell ref="P7:P8"/>
    <mergeCell ref="P61:P62"/>
    <mergeCell ref="C39:D40"/>
    <mergeCell ref="E21:G21"/>
    <mergeCell ref="F15:G15"/>
    <mergeCell ref="P87:R87"/>
    <mergeCell ref="Q88:Q89"/>
    <mergeCell ref="R88:R89"/>
    <mergeCell ref="G89:G90"/>
    <mergeCell ref="H89:H90"/>
    <mergeCell ref="Q65:R65"/>
    <mergeCell ref="P32:P33"/>
    <mergeCell ref="Q11:R11"/>
    <mergeCell ref="D110:N113"/>
    <mergeCell ref="J105:N108"/>
    <mergeCell ref="C46:J47"/>
    <mergeCell ref="K90:L90"/>
    <mergeCell ref="J100:K100"/>
    <mergeCell ref="Q36:R36"/>
    <mergeCell ref="P95:R95"/>
    <mergeCell ref="G62:G63"/>
    <mergeCell ref="P99:R99"/>
    <mergeCell ref="P88:P89"/>
    <mergeCell ref="P31:R31"/>
    <mergeCell ref="Q32:Q33"/>
    <mergeCell ref="R32:R33"/>
    <mergeCell ref="P70:R70"/>
    <mergeCell ref="P75:R75"/>
    <mergeCell ref="P39:R39"/>
  </mergeCells>
  <phoneticPr fontId="4" type="noConversion"/>
  <conditionalFormatting sqref="J100:K100 I43:J43">
    <cfRule type="cellIs" dxfId="2" priority="1" stopIfTrue="1" operator="equal">
      <formula>"Echelle stable"</formula>
    </cfRule>
    <cfRule type="cellIs" dxfId="1" priority="2" stopIfTrue="1" operator="equal">
      <formula>"Echelle en équilibre"</formula>
    </cfRule>
    <cfRule type="cellIs" dxfId="0" priority="3" stopIfTrue="1" operator="equal">
      <formula>"Glissement"</formula>
    </cfRule>
  </conditionalFormatting>
  <pageMargins left="0.78740157499999996" right="0.78740157499999996" top="0.984251969" bottom="0.984251969"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
  <sheetViews>
    <sheetView showGridLines="0" workbookViewId="0">
      <selection activeCell="Z22" sqref="Z22"/>
    </sheetView>
  </sheetViews>
  <sheetFormatPr baseColWidth="10" defaultRowHeight="13.2" x14ac:dyDescent="0.25"/>
  <sheetData/>
  <phoneticPr fontId="4" type="noConversion"/>
  <pageMargins left="0.78740157499999996" right="0.78740157499999996" top="0.984251969" bottom="0.984251969" header="0.4921259845" footer="0.492125984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Calculs</vt:lpstr>
      <vt:lpstr>Calculs manuels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René</dc:creator>
  <cp:lastModifiedBy>René Maingonnat</cp:lastModifiedBy>
  <dcterms:created xsi:type="dcterms:W3CDTF">2010-02-17T10:55:56Z</dcterms:created>
  <dcterms:modified xsi:type="dcterms:W3CDTF">2018-04-11T10:30:58Z</dcterms:modified>
</cp:coreProperties>
</file>